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65" yWindow="255" windowWidth="10155" windowHeight="7050" activeTab="1"/>
  </bookViews>
  <sheets>
    <sheet name="Notes" sheetId="1" r:id="rId1"/>
    <sheet name="Input Data" sheetId="2" r:id="rId2"/>
    <sheet name="Worked Example" sheetId="13" r:id="rId3"/>
    <sheet name="Stuct Eng Build Tax Invoice" sheetId="3" r:id="rId4"/>
    <sheet name="Scales" sheetId="6" r:id="rId5"/>
    <sheet name="Previous Payments" sheetId="7" r:id="rId6"/>
    <sheet name="Time Based" sheetId="10" r:id="rId7"/>
    <sheet name="Travelling &amp; Subsistence" sheetId="8" r:id="rId8"/>
    <sheet name="Trip Sheet" sheetId="14" r:id="rId9"/>
    <sheet name="Typing, Duplicating, &amp; Printing" sheetId="9" r:id="rId10"/>
    <sheet name="Site staff &amp; Other" sheetId="11" r:id="rId11"/>
    <sheet name="Non Taxable" sheetId="12" r:id="rId12"/>
    <sheet name="Summary A3" sheetId="15" r:id="rId13"/>
  </sheets>
  <definedNames>
    <definedName name="_xlnm.Print_Area" localSheetId="1">'Input Data'!$A$1:$H$49</definedName>
    <definedName name="_xlnm.Print_Area" localSheetId="0">Notes!$A$1:$B$85</definedName>
    <definedName name="_xlnm.Print_Area" localSheetId="10">'Site staff &amp; Other'!$A$1:$H$60</definedName>
    <definedName name="_xlnm.Print_Area" localSheetId="3">'Stuct Eng Build Tax Invoice'!$A$1:$Q$123</definedName>
    <definedName name="_xlnm.Print_Area" localSheetId="6">'Time Based'!$A$1:$H$78</definedName>
    <definedName name="_xlnm.Print_Area" localSheetId="7">'Travelling &amp; Subsistence'!$A$1:$I$61</definedName>
    <definedName name="_xlnm.Print_Area" localSheetId="9">'Typing, Duplicating, &amp; Printing'!$A$1:$I$65</definedName>
    <definedName name="_xlnm.Print_Area" localSheetId="2">'Worked Example'!$A$1:$H$49</definedName>
    <definedName name="_xlnm.Print_Titles" localSheetId="1">'Input Data'!$1:$6</definedName>
    <definedName name="_xlnm.Print_Titles" localSheetId="3">'Stuct Eng Build Tax Invoice'!$1:$6</definedName>
    <definedName name="_xlnm.Print_Titles" localSheetId="2">'Worked Example'!$1:$6</definedName>
    <definedName name="SCALE_2009B">Scales!#REF!</definedName>
    <definedName name="SCALE_2010B">Scales!$B$4:$E$11</definedName>
    <definedName name="Z_F2EF8C40_5F38_4711_A114_3A47916B87AA_.wvu.PrintArea" localSheetId="1" hidden="1">'Input Data'!$A$1:$H$49</definedName>
    <definedName name="Z_F2EF8C40_5F38_4711_A114_3A47916B87AA_.wvu.PrintArea" localSheetId="10" hidden="1">'Site staff &amp; Other'!$A$1:$H$60</definedName>
    <definedName name="Z_F2EF8C40_5F38_4711_A114_3A47916B87AA_.wvu.PrintArea" localSheetId="3" hidden="1">'Stuct Eng Build Tax Invoice'!$A$1:$Q$72</definedName>
    <definedName name="Z_F2EF8C40_5F38_4711_A114_3A47916B87AA_.wvu.PrintArea" localSheetId="6" hidden="1">'Time Based'!$A$1:$H$76</definedName>
    <definedName name="Z_F2EF8C40_5F38_4711_A114_3A47916B87AA_.wvu.PrintArea" localSheetId="7" hidden="1">'Travelling &amp; Subsistence'!$A$1:$I$61</definedName>
    <definedName name="Z_F2EF8C40_5F38_4711_A114_3A47916B87AA_.wvu.PrintArea" localSheetId="2" hidden="1">'Worked Example'!$A$1:$H$49</definedName>
    <definedName name="Z_F2EF8C40_5F38_4711_A114_3A47916B87AA_.wvu.PrintTitles" localSheetId="3" hidden="1">'Stuct Eng Build Tax Invoice'!$2:$6</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A1" i="13" l="1"/>
  <c r="G16" i="8"/>
  <c r="G15" i="8"/>
  <c r="G14" i="8"/>
  <c r="G13" i="8"/>
  <c r="G12" i="8"/>
  <c r="G11" i="8"/>
  <c r="G10" i="8"/>
  <c r="G9" i="8"/>
  <c r="G8" i="8"/>
  <c r="G7" i="8"/>
  <c r="E3" i="12"/>
  <c r="F3" i="11"/>
  <c r="F3" i="9"/>
  <c r="E3" i="8"/>
  <c r="F3" i="10"/>
  <c r="F2" i="7"/>
  <c r="C3" i="12"/>
  <c r="C3" i="11"/>
  <c r="B3" i="9"/>
  <c r="C3" i="8"/>
  <c r="D3" i="10"/>
  <c r="D2" i="7"/>
  <c r="N3" i="3"/>
  <c r="B4" i="3"/>
  <c r="O60" i="14" l="1"/>
  <c r="N44" i="14"/>
  <c r="H43" i="14"/>
  <c r="O43" i="14" s="1"/>
  <c r="O45" i="14" s="1"/>
  <c r="M36" i="14"/>
  <c r="O36" i="14" s="1"/>
  <c r="O37" i="14" s="1"/>
  <c r="J36" i="14"/>
  <c r="F36" i="14"/>
  <c r="F35" i="14"/>
  <c r="F34" i="14"/>
  <c r="F37" i="14" s="1"/>
  <c r="F33" i="14"/>
  <c r="O16" i="14"/>
  <c r="O61" i="14" l="1"/>
  <c r="J50" i="15" l="1"/>
  <c r="H50" i="15"/>
  <c r="L49" i="15"/>
  <c r="L55" i="15" s="1"/>
  <c r="J47" i="15"/>
  <c r="L47" i="15" s="1"/>
  <c r="H47" i="15"/>
  <c r="L38" i="15"/>
  <c r="J38" i="15"/>
  <c r="H38" i="15"/>
  <c r="J29" i="15"/>
  <c r="L29" i="15" s="1"/>
  <c r="L53" i="15" s="1"/>
  <c r="H29" i="15"/>
  <c r="A82" i="1"/>
  <c r="F31" i="2"/>
  <c r="H48" i="2" s="1"/>
  <c r="C32" i="2"/>
  <c r="O48" i="3"/>
  <c r="E35" i="2"/>
  <c r="Q49" i="3"/>
  <c r="K2" i="7"/>
  <c r="D5" i="7" s="1"/>
  <c r="D7" i="7"/>
  <c r="D8" i="7"/>
  <c r="D11" i="7"/>
  <c r="D12" i="7"/>
  <c r="D15" i="7"/>
  <c r="D16" i="7"/>
  <c r="D19" i="7"/>
  <c r="D20" i="7"/>
  <c r="D23" i="7"/>
  <c r="D24" i="7"/>
  <c r="D27" i="7"/>
  <c r="D28" i="7"/>
  <c r="D31" i="7"/>
  <c r="D32" i="7"/>
  <c r="D35" i="7"/>
  <c r="D36" i="7"/>
  <c r="D39" i="7"/>
  <c r="D40" i="7"/>
  <c r="K7" i="7"/>
  <c r="M7" i="7" s="1"/>
  <c r="K8" i="7"/>
  <c r="M8" i="7" s="1"/>
  <c r="K11" i="7"/>
  <c r="M11" i="7" s="1"/>
  <c r="K12" i="7"/>
  <c r="M12" i="7" s="1"/>
  <c r="K15" i="7"/>
  <c r="M15" i="7" s="1"/>
  <c r="K16" i="7"/>
  <c r="M16" i="7" s="1"/>
  <c r="K18" i="7"/>
  <c r="M18" i="7" s="1"/>
  <c r="K19" i="7"/>
  <c r="M19" i="7" s="1"/>
  <c r="K20" i="7"/>
  <c r="M20" i="7" s="1"/>
  <c r="K22" i="7"/>
  <c r="M22" i="7" s="1"/>
  <c r="K23" i="7"/>
  <c r="M23" i="7" s="1"/>
  <c r="K24" i="7"/>
  <c r="M24" i="7" s="1"/>
  <c r="K26" i="7"/>
  <c r="M26" i="7" s="1"/>
  <c r="K27" i="7"/>
  <c r="M27" i="7" s="1"/>
  <c r="K28" i="7"/>
  <c r="M28" i="7" s="1"/>
  <c r="K30" i="7"/>
  <c r="M30" i="7" s="1"/>
  <c r="K31" i="7"/>
  <c r="M31" i="7" s="1"/>
  <c r="K32" i="7"/>
  <c r="M32" i="7" s="1"/>
  <c r="K34" i="7"/>
  <c r="M34" i="7" s="1"/>
  <c r="K35" i="7"/>
  <c r="M35" i="7" s="1"/>
  <c r="K36" i="7"/>
  <c r="M36" i="7" s="1"/>
  <c r="K38" i="7"/>
  <c r="M38" i="7" s="1"/>
  <c r="K39" i="7"/>
  <c r="M39" i="7" s="1"/>
  <c r="K40" i="7"/>
  <c r="M40" i="7" s="1"/>
  <c r="O82" i="3"/>
  <c r="I6" i="6"/>
  <c r="L6" i="6" s="1"/>
  <c r="K6" i="6"/>
  <c r="K7" i="6"/>
  <c r="I8" i="6"/>
  <c r="K8" i="6"/>
  <c r="K108" i="3"/>
  <c r="K105" i="3"/>
  <c r="K102" i="3"/>
  <c r="K96" i="3"/>
  <c r="K93" i="3"/>
  <c r="K90" i="3"/>
  <c r="G10" i="2"/>
  <c r="E10" i="2"/>
  <c r="C31" i="13"/>
  <c r="G10" i="13"/>
  <c r="E10" i="13"/>
  <c r="C31" i="2"/>
  <c r="E9" i="2"/>
  <c r="H38" i="2" s="1"/>
  <c r="I18" i="12"/>
  <c r="I20" i="12" s="1"/>
  <c r="Q64" i="3" s="1"/>
  <c r="O83" i="3" s="1"/>
  <c r="O84" i="3" s="1"/>
  <c r="H7" i="11"/>
  <c r="H8" i="11"/>
  <c r="H9" i="11"/>
  <c r="H10" i="11"/>
  <c r="H11" i="11"/>
  <c r="H12" i="11"/>
  <c r="H13" i="11"/>
  <c r="H14" i="11"/>
  <c r="H15" i="11"/>
  <c r="H16" i="11"/>
  <c r="H21" i="11"/>
  <c r="H22" i="11"/>
  <c r="H23" i="11"/>
  <c r="H24" i="11"/>
  <c r="H25" i="11"/>
  <c r="H26" i="11"/>
  <c r="H27" i="11"/>
  <c r="H28" i="11"/>
  <c r="H29" i="11"/>
  <c r="H30" i="11"/>
  <c r="H35" i="11"/>
  <c r="H36" i="11"/>
  <c r="H37" i="11"/>
  <c r="H38" i="11"/>
  <c r="H39" i="11"/>
  <c r="H40" i="11"/>
  <c r="H41" i="11"/>
  <c r="H42" i="11"/>
  <c r="H43" i="11"/>
  <c r="H44" i="11"/>
  <c r="H45" i="11"/>
  <c r="H49" i="11"/>
  <c r="H56" i="11" s="1"/>
  <c r="H61" i="11"/>
  <c r="K82" i="3" s="1"/>
  <c r="I8" i="9"/>
  <c r="I9" i="9"/>
  <c r="I10" i="9"/>
  <c r="I15" i="9" s="1"/>
  <c r="I11" i="9"/>
  <c r="I12" i="9"/>
  <c r="I13" i="9"/>
  <c r="I14" i="9"/>
  <c r="I19" i="9"/>
  <c r="I20" i="9"/>
  <c r="I21" i="9"/>
  <c r="I34" i="9" s="1"/>
  <c r="I22" i="9"/>
  <c r="I23" i="9"/>
  <c r="I24" i="9"/>
  <c r="I25" i="9"/>
  <c r="I26" i="9"/>
  <c r="I27" i="9"/>
  <c r="I28" i="9"/>
  <c r="I29" i="9"/>
  <c r="I30" i="9"/>
  <c r="I31" i="9"/>
  <c r="I32" i="9"/>
  <c r="I33" i="9"/>
  <c r="I38" i="9"/>
  <c r="I39" i="9"/>
  <c r="I40" i="9"/>
  <c r="I45" i="9" s="1"/>
  <c r="I41" i="9"/>
  <c r="I42" i="9"/>
  <c r="I43" i="9"/>
  <c r="I44" i="9"/>
  <c r="I49" i="9"/>
  <c r="I50" i="9"/>
  <c r="I51" i="9"/>
  <c r="I52" i="9"/>
  <c r="I53" i="9"/>
  <c r="I54" i="9"/>
  <c r="I55" i="9"/>
  <c r="I56" i="9"/>
  <c r="I57" i="9"/>
  <c r="I58" i="9"/>
  <c r="I59" i="9"/>
  <c r="I60" i="9"/>
  <c r="I61" i="9"/>
  <c r="I65" i="9"/>
  <c r="I82" i="3" s="1"/>
  <c r="I7" i="8"/>
  <c r="I8" i="8"/>
  <c r="I9" i="8"/>
  <c r="I10" i="8"/>
  <c r="I11" i="8"/>
  <c r="I12" i="8"/>
  <c r="I13" i="8"/>
  <c r="I14" i="8"/>
  <c r="I15" i="8"/>
  <c r="I16" i="8"/>
  <c r="I24" i="8"/>
  <c r="I25" i="8"/>
  <c r="I26" i="8"/>
  <c r="I27" i="8"/>
  <c r="I28" i="8"/>
  <c r="I29" i="8"/>
  <c r="I30" i="8"/>
  <c r="I31" i="8"/>
  <c r="I32" i="8"/>
  <c r="I33" i="8"/>
  <c r="I46" i="8"/>
  <c r="I57" i="8"/>
  <c r="I61" i="8"/>
  <c r="F82" i="3" s="1"/>
  <c r="H12" i="10"/>
  <c r="H13" i="10"/>
  <c r="H14" i="10"/>
  <c r="H15" i="10"/>
  <c r="H16" i="10"/>
  <c r="H17" i="10"/>
  <c r="H18" i="10"/>
  <c r="H19" i="10"/>
  <c r="H20" i="10"/>
  <c r="H21" i="10"/>
  <c r="H27" i="10"/>
  <c r="H28" i="10"/>
  <c r="H29" i="10"/>
  <c r="H30" i="10"/>
  <c r="H31" i="10"/>
  <c r="H32" i="10"/>
  <c r="H33" i="10"/>
  <c r="H34" i="10"/>
  <c r="H35" i="10"/>
  <c r="H36" i="10"/>
  <c r="H37" i="10"/>
  <c r="H43" i="10"/>
  <c r="H44" i="10"/>
  <c r="H45" i="10"/>
  <c r="H46" i="10"/>
  <c r="H47" i="10"/>
  <c r="H48" i="10"/>
  <c r="H49" i="10"/>
  <c r="H50" i="10"/>
  <c r="H51" i="10"/>
  <c r="H52" i="10"/>
  <c r="H53" i="10"/>
  <c r="H54" i="10"/>
  <c r="H55" i="10"/>
  <c r="H56" i="10"/>
  <c r="H61" i="10"/>
  <c r="H62" i="10"/>
  <c r="H63" i="10"/>
  <c r="H64" i="10"/>
  <c r="H65" i="10"/>
  <c r="H66" i="10"/>
  <c r="H67" i="10"/>
  <c r="H68" i="10"/>
  <c r="H69" i="10"/>
  <c r="H70" i="10"/>
  <c r="H71" i="10"/>
  <c r="H72" i="10"/>
  <c r="H73" i="10"/>
  <c r="H74" i="10"/>
  <c r="H78" i="10"/>
  <c r="C82" i="3"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F7" i="7"/>
  <c r="H7" i="7"/>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F8" i="7"/>
  <c r="F11" i="7"/>
  <c r="F12" i="7"/>
  <c r="F15" i="7"/>
  <c r="F16" i="7"/>
  <c r="F19" i="7"/>
  <c r="F20" i="7"/>
  <c r="F23" i="7"/>
  <c r="F24" i="7"/>
  <c r="F27" i="7"/>
  <c r="F28" i="7"/>
  <c r="F31" i="7"/>
  <c r="F32" i="7"/>
  <c r="F35" i="7"/>
  <c r="F36" i="7"/>
  <c r="F39" i="7"/>
  <c r="F40" i="7"/>
  <c r="C42" i="7"/>
  <c r="J5" i="7" s="1"/>
  <c r="J42" i="7" s="1"/>
  <c r="E42" i="7"/>
  <c r="L5" i="7" s="1"/>
  <c r="L42" i="7" s="1"/>
  <c r="K2" i="3"/>
  <c r="E3" i="2"/>
  <c r="L2" i="3" s="1"/>
  <c r="Q2" i="3"/>
  <c r="Q3" i="3"/>
  <c r="J4" i="3"/>
  <c r="P4" i="3"/>
  <c r="B5" i="3"/>
  <c r="B6" i="3"/>
  <c r="M6" i="3"/>
  <c r="P6" i="3"/>
  <c r="B7" i="3"/>
  <c r="M7" i="3"/>
  <c r="Q7" i="3"/>
  <c r="B8" i="3"/>
  <c r="M8" i="3"/>
  <c r="Q8" i="3"/>
  <c r="B9" i="3"/>
  <c r="M9" i="3"/>
  <c r="O9" i="3"/>
  <c r="Q9" i="3"/>
  <c r="B10" i="3"/>
  <c r="K10" i="3"/>
  <c r="M10" i="3"/>
  <c r="O10" i="3"/>
  <c r="B12" i="3"/>
  <c r="P12" i="3"/>
  <c r="B13" i="3"/>
  <c r="Q13" i="3"/>
  <c r="B14" i="3"/>
  <c r="Q14" i="3"/>
  <c r="E17" i="2"/>
  <c r="C15" i="3" s="1"/>
  <c r="C16" i="3"/>
  <c r="Q16" i="3"/>
  <c r="B17" i="3"/>
  <c r="Q17" i="3"/>
  <c r="B18" i="3"/>
  <c r="Q18" i="3"/>
  <c r="E20" i="2"/>
  <c r="H33" i="2" s="1"/>
  <c r="O19" i="3"/>
  <c r="A20" i="3"/>
  <c r="C20" i="3"/>
  <c r="L20" i="3"/>
  <c r="Q85" i="3"/>
  <c r="O96" i="3"/>
  <c r="K116" i="3"/>
  <c r="K119" i="3"/>
  <c r="O119" i="3"/>
  <c r="E3" i="13"/>
  <c r="H4" i="13"/>
  <c r="E9" i="13"/>
  <c r="H42" i="13" s="1"/>
  <c r="E17" i="13"/>
  <c r="E18" i="13"/>
  <c r="E20" i="13"/>
  <c r="H33" i="13" s="1"/>
  <c r="A21" i="13"/>
  <c r="F31" i="13"/>
  <c r="H48" i="13" s="1"/>
  <c r="H49" i="13" s="1"/>
  <c r="A45" i="13" s="1"/>
  <c r="A44" i="13"/>
  <c r="E44" i="13"/>
  <c r="F44" i="13"/>
  <c r="G44" i="13"/>
  <c r="H47" i="13"/>
  <c r="A49" i="13"/>
  <c r="G49" i="13"/>
  <c r="E18" i="2"/>
  <c r="A44" i="2"/>
  <c r="E44" i="2"/>
  <c r="F44" i="2"/>
  <c r="G44" i="2"/>
  <c r="A45" i="2"/>
  <c r="F45" i="2"/>
  <c r="G45" i="2"/>
  <c r="A49" i="2"/>
  <c r="G49" i="2"/>
  <c r="F5" i="7" l="1"/>
  <c r="H38" i="10"/>
  <c r="I17" i="8"/>
  <c r="Q52" i="3" s="1"/>
  <c r="F84" i="3" s="1"/>
  <c r="K14" i="7"/>
  <c r="M14" i="7" s="1"/>
  <c r="K10" i="7"/>
  <c r="M10" i="7" s="1"/>
  <c r="K6" i="7"/>
  <c r="M6" i="7" s="1"/>
  <c r="D38" i="7"/>
  <c r="F38" i="7" s="1"/>
  <c r="D34" i="7"/>
  <c r="F34" i="7" s="1"/>
  <c r="D30" i="7"/>
  <c r="F30" i="7" s="1"/>
  <c r="D26" i="7"/>
  <c r="F26" i="7" s="1"/>
  <c r="D22" i="7"/>
  <c r="F22" i="7" s="1"/>
  <c r="D18" i="7"/>
  <c r="F18" i="7" s="1"/>
  <c r="D14" i="7"/>
  <c r="F14" i="7" s="1"/>
  <c r="D10" i="7"/>
  <c r="F10" i="7" s="1"/>
  <c r="D6" i="7"/>
  <c r="F6" i="7" s="1"/>
  <c r="F42" i="7" s="1"/>
  <c r="H39" i="2"/>
  <c r="E35" i="13"/>
  <c r="H57" i="10"/>
  <c r="H22" i="10"/>
  <c r="I34" i="8"/>
  <c r="I60" i="8" s="1"/>
  <c r="Q56" i="3" s="1"/>
  <c r="H17" i="11"/>
  <c r="K99" i="3"/>
  <c r="K111" i="3"/>
  <c r="I7" i="6"/>
  <c r="L7" i="6" s="1"/>
  <c r="L8" i="6" s="1"/>
  <c r="K41" i="7"/>
  <c r="M41" i="7" s="1"/>
  <c r="K37" i="7"/>
  <c r="M37" i="7" s="1"/>
  <c r="K33" i="7"/>
  <c r="M33" i="7" s="1"/>
  <c r="K29" i="7"/>
  <c r="M29" i="7" s="1"/>
  <c r="K25" i="7"/>
  <c r="M25" i="7" s="1"/>
  <c r="K21" i="7"/>
  <c r="M21" i="7" s="1"/>
  <c r="K17" i="7"/>
  <c r="M17" i="7" s="1"/>
  <c r="K13" i="7"/>
  <c r="M13" i="7" s="1"/>
  <c r="K9" i="7"/>
  <c r="M9" i="7" s="1"/>
  <c r="D41" i="7"/>
  <c r="F41" i="7" s="1"/>
  <c r="D37" i="7"/>
  <c r="F37" i="7" s="1"/>
  <c r="D33" i="7"/>
  <c r="F33" i="7" s="1"/>
  <c r="D29" i="7"/>
  <c r="F29" i="7" s="1"/>
  <c r="D25" i="7"/>
  <c r="F25" i="7" s="1"/>
  <c r="D21" i="7"/>
  <c r="F21" i="7" s="1"/>
  <c r="D17" i="7"/>
  <c r="F17" i="7" s="1"/>
  <c r="D13" i="7"/>
  <c r="F13" i="7" s="1"/>
  <c r="D9" i="7"/>
  <c r="F9" i="7" s="1"/>
  <c r="H47" i="2"/>
  <c r="H36" i="2"/>
  <c r="M90" i="3" s="1"/>
  <c r="I62" i="9"/>
  <c r="H36" i="13"/>
  <c r="H75" i="10"/>
  <c r="H31" i="11"/>
  <c r="A60" i="11" s="1"/>
  <c r="H43" i="2"/>
  <c r="L54" i="15"/>
  <c r="L56" i="15" s="1"/>
  <c r="H54" i="15"/>
  <c r="H40" i="13"/>
  <c r="H38" i="13"/>
  <c r="H77" i="10"/>
  <c r="Q53" i="3" s="1"/>
  <c r="F83" i="3"/>
  <c r="I64" i="9"/>
  <c r="Q57" i="3" s="1"/>
  <c r="M96" i="3"/>
  <c r="Q96" i="3"/>
  <c r="Q29" i="3" s="1"/>
  <c r="M97" i="3"/>
  <c r="I96" i="3"/>
  <c r="H39" i="13"/>
  <c r="H43" i="13"/>
  <c r="H37" i="13"/>
  <c r="H41" i="13"/>
  <c r="I119" i="3"/>
  <c r="M120" i="3"/>
  <c r="M119" i="3"/>
  <c r="Q119" i="3"/>
  <c r="Q44" i="3" s="1"/>
  <c r="Q90" i="3"/>
  <c r="M91" i="3"/>
  <c r="H41" i="2"/>
  <c r="H37" i="2"/>
  <c r="A21" i="2"/>
  <c r="G45" i="13"/>
  <c r="O90" i="3"/>
  <c r="H40" i="2"/>
  <c r="H42" i="2"/>
  <c r="H49" i="2" l="1"/>
  <c r="M116" i="3"/>
  <c r="O116" i="3"/>
  <c r="M117" i="3"/>
  <c r="Q116" i="3"/>
  <c r="Q42" i="3" s="1"/>
  <c r="H44" i="2"/>
  <c r="Q21" i="3" s="1"/>
  <c r="Q22" i="3" s="1"/>
  <c r="H44" i="13"/>
  <c r="H58" i="11"/>
  <c r="H60" i="11" s="1"/>
  <c r="Q58" i="3" s="1"/>
  <c r="K83" i="3" s="1"/>
  <c r="Q111" i="3"/>
  <c r="Q39" i="3" s="1"/>
  <c r="I111" i="3"/>
  <c r="M111" i="3"/>
  <c r="E111" i="3"/>
  <c r="O111" i="3"/>
  <c r="G111" i="3"/>
  <c r="M112" i="3"/>
  <c r="Q99" i="3"/>
  <c r="Q31" i="3" s="1"/>
  <c r="M100" i="3"/>
  <c r="I99" i="3"/>
  <c r="M99" i="3"/>
  <c r="O99" i="3"/>
  <c r="D42" i="7"/>
  <c r="K5" i="7" s="1"/>
  <c r="Q20" i="3"/>
  <c r="D25" i="13"/>
  <c r="F45" i="13"/>
  <c r="K84" i="3"/>
  <c r="I93" i="3"/>
  <c r="Q93" i="3"/>
  <c r="Q27" i="3" s="1"/>
  <c r="M93" i="3"/>
  <c r="M94" i="3"/>
  <c r="O93" i="3"/>
  <c r="Q25" i="3"/>
  <c r="I83" i="3"/>
  <c r="I84" i="3"/>
  <c r="Q59" i="3"/>
  <c r="I102" i="3"/>
  <c r="O102" i="3"/>
  <c r="G102" i="3"/>
  <c r="M103" i="3"/>
  <c r="Q102" i="3"/>
  <c r="Q33" i="3" s="1"/>
  <c r="M102" i="3"/>
  <c r="O108" i="3"/>
  <c r="Q108" i="3"/>
  <c r="Q37" i="3" s="1"/>
  <c r="I108" i="3"/>
  <c r="M108" i="3"/>
  <c r="G108" i="3"/>
  <c r="M109" i="3"/>
  <c r="Q105" i="3"/>
  <c r="Q35" i="3" s="1"/>
  <c r="G105" i="3"/>
  <c r="M106" i="3"/>
  <c r="M105" i="3"/>
  <c r="O105" i="3"/>
  <c r="I105" i="3"/>
  <c r="M5" i="7" l="1"/>
  <c r="M42" i="7" s="1"/>
  <c r="K42" i="7"/>
  <c r="Q61" i="3" s="1"/>
  <c r="Q122" i="3"/>
  <c r="Q46" i="3" s="1"/>
  <c r="D25" i="2"/>
  <c r="C19" i="3" s="1"/>
  <c r="Q114" i="3"/>
  <c r="O21" i="3"/>
  <c r="K21" i="3"/>
  <c r="M21" i="3"/>
  <c r="B82" i="3" l="1"/>
  <c r="Q82" i="3" s="1"/>
  <c r="I42" i="7"/>
  <c r="M82" i="3" s="1"/>
  <c r="Q40" i="3"/>
  <c r="Q123" i="3"/>
  <c r="Q51" i="3"/>
  <c r="Q48" i="3" l="1"/>
  <c r="Q47" i="3"/>
  <c r="Q54" i="3"/>
  <c r="C83" i="3" s="1"/>
  <c r="C84" i="3"/>
  <c r="B83" i="3" l="1"/>
  <c r="Q60" i="3"/>
  <c r="I65" i="3" l="1"/>
  <c r="Q62" i="3"/>
  <c r="I62" i="3"/>
  <c r="B84" i="3"/>
  <c r="M63" i="3" l="1"/>
  <c r="Q63" i="3" s="1"/>
  <c r="Q65" i="3" s="1"/>
  <c r="M83" i="3" l="1"/>
  <c r="Q83" i="3" s="1"/>
  <c r="M84" i="3"/>
  <c r="Q84" i="3" s="1"/>
</calcChain>
</file>

<file path=xl/comments1.xml><?xml version="1.0" encoding="utf-8"?>
<comments xmlns="http://schemas.openxmlformats.org/spreadsheetml/2006/main">
  <authors>
    <author>BEAURAIN</author>
  </authors>
  <commentList>
    <comment ref="F10"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0" authorId="0">
      <text>
        <r>
          <rPr>
            <sz val="8"/>
            <color indexed="81"/>
            <rFont val="Tahoma"/>
            <family val="2"/>
          </rPr>
          <t xml:space="preserve">
AMOUNT APPROVED BY THE D: PM
</t>
        </r>
      </text>
    </comment>
    <comment ref="D17" authorId="0">
      <text>
        <r>
          <rPr>
            <b/>
            <sz val="8"/>
            <color indexed="81"/>
            <rFont val="Tahoma"/>
            <family val="2"/>
          </rPr>
          <t>BEAURAIN:</t>
        </r>
        <r>
          <rPr>
            <sz val="8"/>
            <color indexed="81"/>
            <rFont val="Tahoma"/>
            <family val="2"/>
          </rPr>
          <t xml:space="preserve">
</t>
        </r>
        <r>
          <rPr>
            <sz val="10"/>
            <color indexed="81"/>
            <rFont val="Tahoma"/>
            <family val="2"/>
          </rPr>
          <t>Type "None" if not registered otherwise insert the registration number.</t>
        </r>
      </text>
    </comment>
    <comment ref="D20" authorId="0">
      <text>
        <r>
          <rPr>
            <b/>
            <sz val="10"/>
            <color indexed="10"/>
            <rFont val="Tahoma"/>
            <family val="2"/>
          </rPr>
          <t>ACCORDING TO YOUR CONTRACT WITH DPW</t>
        </r>
      </text>
    </comment>
    <comment ref="D26" authorId="0">
      <text>
        <r>
          <rPr>
            <sz val="12"/>
            <color indexed="10"/>
            <rFont val="Tahoma"/>
            <family val="2"/>
          </rPr>
          <t>Insert the percentage tendered . In case of an appointment i.t.o the Standard Letter of Appointment, insert 100.</t>
        </r>
      </text>
    </comment>
  </commentList>
</comments>
</file>

<file path=xl/comments2.xml><?xml version="1.0" encoding="utf-8"?>
<comments xmlns="http://schemas.openxmlformats.org/spreadsheetml/2006/main">
  <authors>
    <author>BEAURAIN</author>
  </authors>
  <commentList>
    <comment ref="F10"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0" authorId="0">
      <text>
        <r>
          <rPr>
            <sz val="8"/>
            <color indexed="81"/>
            <rFont val="Tahoma"/>
            <family val="2"/>
          </rPr>
          <t xml:space="preserve">
AMOUNT APPROVED BY THE D: PM
</t>
        </r>
      </text>
    </comment>
    <comment ref="D17" authorId="0">
      <text>
        <r>
          <rPr>
            <b/>
            <sz val="8"/>
            <color indexed="81"/>
            <rFont val="Tahoma"/>
            <family val="2"/>
          </rPr>
          <t>BEAURAIN:</t>
        </r>
        <r>
          <rPr>
            <sz val="8"/>
            <color indexed="81"/>
            <rFont val="Tahoma"/>
            <family val="2"/>
          </rPr>
          <t xml:space="preserve">
</t>
        </r>
        <r>
          <rPr>
            <sz val="10"/>
            <color indexed="81"/>
            <rFont val="Tahoma"/>
            <family val="2"/>
          </rPr>
          <t>Type "None" if not registered otherwise insert the registration number.</t>
        </r>
      </text>
    </comment>
    <comment ref="D20" authorId="0">
      <text>
        <r>
          <rPr>
            <b/>
            <sz val="10"/>
            <color indexed="10"/>
            <rFont val="Tahoma"/>
            <family val="2"/>
          </rPr>
          <t>ACCORDING TO YOUR CONTRACT WITH DPW</t>
        </r>
      </text>
    </comment>
    <comment ref="D26" authorId="0">
      <text>
        <r>
          <rPr>
            <sz val="12"/>
            <color indexed="10"/>
            <rFont val="Tahoma"/>
            <family val="2"/>
          </rPr>
          <t>Insert the percentage tendered . In case of an appointment i.t.o the Standard Letter of Appointment, insert 100.</t>
        </r>
      </text>
    </comment>
  </commentList>
</comments>
</file>

<file path=xl/comments3.xml><?xml version="1.0" encoding="utf-8"?>
<comments xmlns="http://schemas.openxmlformats.org/spreadsheetml/2006/main">
  <authors>
    <author>Ron Naicker</author>
  </authors>
  <commentList>
    <comment ref="I64" authorId="0">
      <text>
        <r>
          <rPr>
            <b/>
            <sz val="8"/>
            <color indexed="81"/>
            <rFont val="Tahoma"/>
            <family val="2"/>
          </rPr>
          <t>Enter this amount on the Summary page</t>
        </r>
        <r>
          <rPr>
            <sz val="8"/>
            <color indexed="81"/>
            <rFont val="Tahoma"/>
            <family val="2"/>
          </rPr>
          <t xml:space="preserve">
</t>
        </r>
      </text>
    </comment>
    <comment ref="I65"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<sst xmlns="http://schemas.openxmlformats.org/spreadsheetml/2006/main" count="924" uniqueCount="566">
  <si>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</si>
  <si>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</si>
  <si>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</si>
  <si>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</si>
  <si>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</si>
  <si>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</si>
  <si>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</si>
  <si>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</si>
  <si>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</si>
  <si>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</si>
  <si>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</si>
  <si>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</si>
  <si>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</si>
  <si>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</si>
  <si>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</si>
  <si>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</si>
  <si>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</si>
  <si>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</si>
  <si>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</si>
  <si>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PAYMENT CERTIFICATE NO:</t>
  </si>
  <si>
    <t>SERVICE:</t>
  </si>
  <si>
    <t>OF</t>
  </si>
  <si>
    <t>NOTE:</t>
  </si>
  <si>
    <t>x</t>
  </si>
  <si>
    <t>Designation</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</si>
  <si>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</si>
  <si>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</si>
  <si>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</si>
  <si>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</si>
  <si>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</si>
  <si>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</si>
  <si>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</si>
  <si>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</si>
  <si>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</si>
  <si>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</si>
  <si>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</si>
  <si>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</si>
  <si>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</si>
  <si>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</si>
  <si>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</si>
  <si>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</si>
  <si>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</si>
  <si>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</si>
  <si>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</si>
  <si>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</si>
  <si>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</si>
  <si>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</si>
  <si>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</si>
  <si>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</si>
  <si>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</si>
  <si>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</si>
  <si>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</si>
  <si>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</si>
  <si>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</si>
  <si>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</si>
  <si>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</si>
  <si>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</si>
  <si>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</si>
  <si>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</si>
  <si>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</si>
  <si>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</si>
  <si>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</si>
  <si>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</si>
  <si>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</si>
  <si>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</si>
  <si>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</si>
  <si>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</si>
  <si>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</si>
  <si>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</si>
  <si>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</si>
  <si>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</si>
  <si>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</si>
  <si>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</si>
  <si>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Claimed Hours</t>
  </si>
  <si>
    <t>Part Time Supervision Total</t>
  </si>
  <si>
    <t>B: Full Time Supervision</t>
  </si>
  <si>
    <t>Full Time Supervision Total</t>
  </si>
  <si>
    <t>C: Travelling expenses</t>
  </si>
  <si>
    <t>Distance approved km</t>
  </si>
  <si>
    <t>Distance km</t>
  </si>
  <si>
    <t>Vehicle cc</t>
  </si>
  <si>
    <t>D: Other Charges</t>
  </si>
  <si>
    <t>Invoice or TMB Number</t>
  </si>
  <si>
    <t>Laboratory/ Place</t>
  </si>
  <si>
    <t>Number of tests</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</si>
  <si>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</si>
  <si>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</si>
  <si>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</si>
  <si>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</si>
  <si>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</si>
  <si>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</si>
  <si>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</si>
  <si>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</si>
  <si>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</si>
  <si>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</si>
  <si>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</si>
  <si>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</si>
  <si>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</si>
  <si>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</si>
  <si>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</si>
  <si>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</si>
  <si>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</si>
  <si>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</si>
  <si>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</si>
  <si>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</si>
  <si>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</si>
  <si>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</si>
  <si>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</si>
  <si>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</si>
  <si>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CONSULTANT'S REF. NUMBER   :</t>
  </si>
  <si>
    <t>+</t>
  </si>
  <si>
    <t xml:space="preserve"> Report: Time Based fees </t>
  </si>
  <si>
    <t>TYPE OF PROJECT:</t>
  </si>
  <si>
    <t>TAX INVOICE</t>
  </si>
  <si>
    <r>
      <t>2. Time Based fees:</t>
    </r>
    <r>
      <rPr>
        <b/>
        <sz val="11"/>
        <color indexed="10"/>
        <rFont val="Arial"/>
        <family val="2"/>
      </rPr>
      <t xml:space="preserve"> AGENT OF THE CLIENT</t>
    </r>
  </si>
  <si>
    <r>
      <t xml:space="preserve">3. Time Based fees: </t>
    </r>
    <r>
      <rPr>
        <b/>
        <sz val="11"/>
        <color indexed="10"/>
        <rFont val="Arial"/>
        <family val="2"/>
      </rPr>
      <t>Construction monitoring (only after written approval)</t>
    </r>
  </si>
  <si>
    <r>
      <t xml:space="preserve">4. Time Based fees: </t>
    </r>
    <r>
      <rPr>
        <b/>
        <sz val="11"/>
        <color indexed="10"/>
        <rFont val="Arial"/>
        <family val="2"/>
      </rPr>
      <t>Other</t>
    </r>
  </si>
  <si>
    <t>TRAVELLING &amp; SUBSISTENCE CHARGES</t>
  </si>
  <si>
    <t>1. Travelling Time</t>
  </si>
  <si>
    <t>Approved Hours</t>
  </si>
  <si>
    <t>DATE OF INVOICE</t>
  </si>
  <si>
    <t>TOTAL BASIC FEE</t>
  </si>
  <si>
    <t>VALUE FOR CALCULATION PURPOSES</t>
  </si>
  <si>
    <t>STRUCTURAL ENGINEERS' BUILDING PROJECTS</t>
  </si>
  <si>
    <t>DUPLICATES NOT AFFECTED BY ANY FACTOR OTHER THAN .25.</t>
  </si>
  <si>
    <t>MASS CONCRETE FOUNDATIONS, BRICKWORK &amp; CLADDING IN DUPLICATED EXISTING FACILITIES AFFECTED BY 0.33, 0.25 &amp; 1.25 FACTORS.</t>
  </si>
  <si>
    <t>FEES (c ): TIME BASED</t>
  </si>
  <si>
    <t>FEES (d): EXPENSES AND COSTS (DISBURSEMENTS)</t>
  </si>
  <si>
    <t>TOTAL FEES (d) EXPENSES AND COSTS (DISBURSEMENTS)</t>
  </si>
  <si>
    <r>
      <t xml:space="preserve">REPORT STAGE </t>
    </r>
    <r>
      <rPr>
        <b/>
        <sz val="10"/>
        <color indexed="10"/>
        <rFont val="Arial"/>
        <family val="2"/>
      </rPr>
      <t>(If specifically appointed for this stage only )</t>
    </r>
  </si>
  <si>
    <t>GROUND RULES</t>
  </si>
  <si>
    <t>Only in case of engineering projects an amount of 7% of the basic fee is allowed for the execution of targeted procurement.</t>
  </si>
  <si>
    <t>PROCEDURE TO FOLLOW IN POPULATING THE WORKBOOK:</t>
  </si>
  <si>
    <t>Start by opening the worksheet "Input Data"</t>
  </si>
  <si>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</si>
  <si>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</si>
  <si>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</si>
  <si>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</si>
  <si>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</si>
  <si>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FEES CODE (YEAR)</t>
  </si>
  <si>
    <t>TELEPHONE &amp; FACSIMILE NUMBERS</t>
  </si>
  <si>
    <t>Tel</t>
  </si>
  <si>
    <r>
      <t xml:space="preserve">1. Time Based fees: </t>
    </r>
    <r>
      <rPr>
        <b/>
        <sz val="11"/>
        <color indexed="10"/>
        <rFont val="Arial"/>
        <family val="2"/>
      </rPr>
      <t>Report stage</t>
    </r>
    <r>
      <rPr>
        <b/>
        <sz val="11"/>
        <rFont val="Arial"/>
        <family val="2"/>
      </rPr>
      <t xml:space="preserve"> (Only if specifically appointed for this stage only)</t>
    </r>
  </si>
  <si>
    <t>TOTAL PROFESSIONAL FEES DUE (a) + (b)</t>
  </si>
  <si>
    <t>MASS CONCRETE FOUNDATIONS, BRICKWORK AND CLADDING NOT AFFECTED BY ANY FACTOR OTHER THAN 0.33.</t>
  </si>
  <si>
    <t>DUPLICATED EXISTING FACILITIES AFFECTED BY 0.25 &amp; 1.25 FACTORS ONLY.</t>
  </si>
  <si>
    <t>MASS CONCRETE FOUNDATIONS, BRICKWORK &amp; CLADDING IN EXISTING FACILITIES AFFECTED BY 0.33 &amp; 1.25 FACTORS ONLY.</t>
  </si>
  <si>
    <t>MASS CONCRETE FOUNDATIONS, BRICKWORK &amp; CLADDING IN DUPLICATES AFFECTED BY 0.33 &amp; .25 FACTORS ONLY.</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</si>
  <si>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</si>
  <si>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WORK NOT AFFECTED BY ANY FACTORS</t>
  </si>
  <si>
    <t>ALTERATIONS TO EXISTING FACILITIES NOT AFFECTED BY ANY FACTOR OTHER THAN 1.25.</t>
  </si>
  <si>
    <t>CLAIM</t>
  </si>
  <si>
    <t>CONSTRUCTION MONITORING ONLY</t>
  </si>
  <si>
    <t>Cell</t>
  </si>
  <si>
    <t xml:space="preserve">1. VALUE OF WORK NOT AFFECTED BY ANY FACTORS </t>
  </si>
  <si>
    <t>2. VALUE OF ALL ALTERATIONS TO EXISTING FACILITIES NOT AFFECTED BY ANY FACTOR OTHER THAN 1.25.</t>
  </si>
  <si>
    <t>3. VALUE OF DUPLICATES NOT AFFECTED BY ANY FACTOR OTHER THAN 0.25.</t>
  </si>
  <si>
    <t>4. VALUE OF MASS CONCRETE FOUNDATIONS, BRICKWORK AND CLADDING NOT AFFECTED BY ANY FACTOR OTHER THAN 0.33.</t>
  </si>
  <si>
    <t>5. VALUE OF WORK IN DUPLICATED EXISTING FACILITIES NOT AFFECTED BY ANY FACTORS OTHER THAN 0.25 AND 1.25 FACTORS.</t>
  </si>
  <si>
    <t>6. VALUE OF MASS CONCRETE FOUNDATIONS, BRICKWORK AND CLADDING IN EXISTING FACILITIES AFFECTED BY 0.33 AND 1.25 FACTORS ONLY</t>
  </si>
  <si>
    <t>7. VALUE OF MASS CONCRETE FOUNDATIONS, BRICKWORK AND CLADDING IN DUPLICATES AFFECTED BY 0.33 AND 0.25 FACTORS ONLY.</t>
  </si>
  <si>
    <t>8. VALUE OF MASS CONCRETE FOUNDATIONS, BRICKWORK AND CLADDING IN DUPLICATED EXISTING FACILITIES AFFECTED BY 0.33,  0.25, AND 1.25 FACTORS.</t>
  </si>
  <si>
    <t xml:space="preserve">1. VALUE OF ALL WORK COMPLETED, EXCLUDING VALUE OF WORK TO EXISTING FACILITIES  </t>
  </si>
  <si>
    <t>2. VALUE OF ALL ALTERATIONS TO EXISTING FACILITIES COMPLETED, AFFECTED BY THE 1.25 FACTOR.</t>
  </si>
  <si>
    <t>ESTIMATES OR TENDER VALUES?</t>
  </si>
  <si>
    <t>ATTACHED TO CLAIM NO</t>
  </si>
  <si>
    <t>PAYMENT NO</t>
  </si>
  <si>
    <t>1</t>
  </si>
  <si>
    <t>CARRIED OVER</t>
  </si>
  <si>
    <t>38</t>
  </si>
  <si>
    <t>TRAVELLING  TIME</t>
  </si>
  <si>
    <t>Travelling Time</t>
  </si>
  <si>
    <t xml:space="preserve">CONSTRUCTION MONITORING  &amp; OTHER </t>
  </si>
  <si>
    <t>Time Based fees: Other</t>
  </si>
  <si>
    <t>Construction monitoring &amp; Other Time Based Fees Total Excl VAT</t>
  </si>
  <si>
    <t>INPUT ALL INFORMATION FOR THE WHOLE PROJECT</t>
  </si>
  <si>
    <t>Toll Gate</t>
  </si>
  <si>
    <t>Travelling &amp; Public Transport Total Excl VAT</t>
  </si>
  <si>
    <t>Site Staff &amp; Other Charges Total Excl VAT</t>
  </si>
  <si>
    <t>Travelling Time Total Excl VAT</t>
  </si>
  <si>
    <t xml:space="preserve">Typing Total </t>
  </si>
  <si>
    <t>Duplicating Total</t>
  </si>
  <si>
    <t>Printing Total</t>
  </si>
  <si>
    <t>Travelling expenses Total</t>
  </si>
  <si>
    <t>Hours claimed</t>
  </si>
  <si>
    <t>PLUS NON TAXABLE EXPENSES</t>
  </si>
  <si>
    <t>AMOUNT DUE</t>
  </si>
  <si>
    <t>NOTE: ALL ITEMS MUST EXCLUDE VAT</t>
  </si>
  <si>
    <t xml:space="preserve"> Report: Time Based fees Total Excl VAT</t>
  </si>
  <si>
    <t xml:space="preserve"> Agent of the client: Time Based fees Total Excl VAT</t>
  </si>
  <si>
    <t>Construction monitoring: Time Based fees Total Excl VAT</t>
  </si>
  <si>
    <t>Other: Time Based fees Total Excl VAT</t>
  </si>
  <si>
    <t>NOTE: ALL ITEMS MUST INCLUDE VAT</t>
  </si>
  <si>
    <t>PERCENTAGE OF FEE TENDERED</t>
  </si>
  <si>
    <t>% OF STANDARD FEES TENDERED FOR PROFESSIONAL SERVICES</t>
  </si>
  <si>
    <t>DUE</t>
  </si>
  <si>
    <t>(Not applicable in case of a tender for professional services)</t>
  </si>
  <si>
    <t>E-MAIL ADDRESS</t>
  </si>
  <si>
    <t>DRAWING NUMBER</t>
  </si>
  <si>
    <t>TEL NO</t>
  </si>
  <si>
    <t>POSTAL ADDRESS:</t>
  </si>
  <si>
    <t>CELL PHONE NO</t>
  </si>
  <si>
    <t>FACSIMILE  NO:</t>
  </si>
  <si>
    <t>COMPANY REGISTRATION NUMBER</t>
  </si>
  <si>
    <t>CLIENT</t>
  </si>
  <si>
    <t>POSTAL ADDRESS</t>
  </si>
  <si>
    <t>POST OFFICE</t>
  </si>
  <si>
    <t>STREET &amp; NO</t>
  </si>
  <si>
    <t>TOWN/CITY</t>
  </si>
  <si>
    <t>FAX NO</t>
  </si>
  <si>
    <t>INVOICE NO</t>
  </si>
  <si>
    <t>FAX-TO-EMAIL</t>
  </si>
  <si>
    <t>DRAWING NO:</t>
  </si>
  <si>
    <t>FILE NUMBER:</t>
  </si>
  <si>
    <t>VAT REGISTRATION NO:</t>
  </si>
  <si>
    <t>TOWN</t>
  </si>
  <si>
    <t>BUILDING NAME</t>
  </si>
  <si>
    <t>TEL</t>
  </si>
  <si>
    <t>FAX</t>
  </si>
  <si>
    <t xml:space="preserve">PROJECT MAN: </t>
  </si>
  <si>
    <t>E-MAIL</t>
  </si>
  <si>
    <t>CELL</t>
  </si>
  <si>
    <t>NOTES PERTAINING TO THE COMPLETION OF THE WORKBOOK.</t>
  </si>
  <si>
    <t xml:space="preserve">One has to refer to the  Letter of Invitation and the relevant published Guidelines for Engineering fees as amended , and use a copy of the relevant Guidelines which has been marked up to show the revised Fee scale to ensure that the correct fee scale is used. </t>
  </si>
  <si>
    <t>The value of the works relating to a particular part of the project will have to include the relevant portions of the Preliminaries and CPA extracted from the project value and then allocated to each category value</t>
  </si>
  <si>
    <t>In practice, the calculator calculates a Basic fee for a consultant based on the value of the works relating to that particular discipline</t>
  </si>
  <si>
    <t>The Basic fee for a consultant is proportioned between the different categories of work and then the relevant fee factors applied to those types of the work.</t>
  </si>
  <si>
    <t xml:space="preserve">The first portion of the fee calculator contains the amounts relating to a given discipline which have been extracted from a project and which is not subject to any factors. </t>
  </si>
  <si>
    <t>If the project or contract consists entirely of the work comprising one discipline,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</si>
  <si>
    <t>In some cases more than one of the fee factor multipliers may have to be applied to the same portion of the works, and these factors have to be dealt with separately in the fee calculations.</t>
  </si>
  <si>
    <t>Principal Agent: A separate fee will be calculated for such an appointment, because the fee is based on the value of the works (1% of the total value of the works). This procedure is NOT a fee factor multiplier to be applied to the basic fee. N/A</t>
  </si>
  <si>
    <t>Only in case of engineering projects an amount not exceeding 6% of the basic fee and calculated on a time basis is allowed for the responsibilities of the "agent of the client" in accordance with the OHSA. Only if the motivation of the consulting engineer for a larger fee is approved, may he be paid more.</t>
  </si>
  <si>
    <t>Electronic engineering work is not a separate discipline but one combined with Electrical engineering work.</t>
  </si>
  <si>
    <t xml:space="preserve">The dates must be typed in as follows: dmmmyy i.e. "25aug05" </t>
  </si>
  <si>
    <t>When typing amounts only type the value. No "R" in front and no spaces between the numbers.</t>
  </si>
  <si>
    <t>Some comments or notes with arrows pointing to certain cells are displayed to guide the user, but they will not be printed.</t>
  </si>
  <si>
    <t>Finally open the relevant "invoice" worksheet, go to the "File" command on toolbar, choose "Print"  - this will print the final invoice. Do the same with the other data sheets which are then required to be appended to the invoice to be presented to the  Project manager.</t>
  </si>
  <si>
    <t>This workbook makes provision for 36 payments.  From experience this should be enough.  If not, the matter must be reported to the Firm, who can take same up with the designer/compiler of the workbook.</t>
  </si>
  <si>
    <t>The sheets and formula fields in the calculators are protected so that one should just be able to enter the data and assume that the results are correct</t>
  </si>
  <si>
    <t>Project managers are advised to re-enter the data (at least for the Schedules) into their personal copies of the spreadsheets to check the fee accounts, because the calculators used by other person might have been changed inadvertently!</t>
  </si>
  <si>
    <t>BUILDING PROJECT</t>
  </si>
  <si>
    <t>ADDRESS</t>
  </si>
  <si>
    <t>Site Staff &amp; Other Charges Total Incl. VAT</t>
  </si>
  <si>
    <t>SCALE_2010B</t>
  </si>
  <si>
    <t>2010 Scales</t>
  </si>
  <si>
    <t>TOTAL FOR: Typing Duplicating &amp; Printing TOTAL Excl VAT</t>
  </si>
  <si>
    <t>N</t>
  </si>
  <si>
    <t>NATIONAL DEPARTMENT OF PUBLIC WORKS</t>
  </si>
  <si>
    <t>DPW PROJECT MANAGER</t>
  </si>
  <si>
    <t>WCS NO</t>
  </si>
  <si>
    <t xml:space="preserve">DPW WCS NO: </t>
  </si>
  <si>
    <t>DPW FILE NUMBER:</t>
  </si>
  <si>
    <t>WCS NUMBER</t>
  </si>
  <si>
    <r>
      <t xml:space="preserve">(B) ESTIMATED VALUE FOR DESIGN FEES DURING CONSTRUCTION </t>
    </r>
    <r>
      <rPr>
        <b/>
        <sz val="12"/>
        <color indexed="10"/>
        <rFont val="Arial"/>
        <family val="2"/>
      </rPr>
      <t>(STAGE 5)</t>
    </r>
  </si>
  <si>
    <r>
      <t xml:space="preserve">(D) FINAL MEASURED VALUES INCL. CPA &amp; P&amp;G </t>
    </r>
    <r>
      <rPr>
        <b/>
        <sz val="12"/>
        <color indexed="10"/>
        <rFont val="Arial"/>
        <family val="2"/>
      </rPr>
      <t>(STAGE 6 ONLY)</t>
    </r>
  </si>
  <si>
    <r>
      <t xml:space="preserve">(C) VALUE OF COMPLETED WORK </t>
    </r>
    <r>
      <rPr>
        <b/>
        <sz val="12"/>
        <color indexed="10"/>
        <rFont val="Arial"/>
        <family val="2"/>
      </rPr>
      <t>(STAGE 5 &amp; 6)</t>
    </r>
  </si>
  <si>
    <t>WORKBOOK FOR THE CALCULATION OF CONSULTING ENGINEER'S FEES IN TERMS OF THE GUIDELINE FOR SERVICES AND FEES PUBLISHED BY ECSA AS AMENDED BY DPW</t>
  </si>
  <si>
    <t>seb10</t>
  </si>
  <si>
    <t>FEES (a) INCEPTION, PRELIMINARY DESIGN: CONCEPT AND VIABILITY, DETAIL DESIGN, DOCUMENTATION AND PROCUREMENT STAGES</t>
  </si>
  <si>
    <t>FEES (b) CONTRACT ADMINISTRATION &amp; INSPECTION AND CLOSE OUT STAGES</t>
  </si>
  <si>
    <t>TOTAL PERCENTAGE BASED FEES FOR INCEPTION, PRELIMINARY DESIGN: DETAIL DESIGN, DOCUMENTATION AND PROCUREMENT STAGES (a)</t>
  </si>
  <si>
    <t>TOTAL PERCENTAGE BASED FEES FOR CONTRACT ADMINISTRATION &amp; INSPECTION AND CLOSE OUT STAGES (b)</t>
  </si>
  <si>
    <t>WCS CONTRACT NO</t>
  </si>
  <si>
    <t xml:space="preserve">STRUCTURAL ENGINEERING </t>
  </si>
  <si>
    <t>TO</t>
  </si>
  <si>
    <t>CONSULTANT REF:</t>
  </si>
  <si>
    <t>CONSULTANT NAME</t>
  </si>
  <si>
    <t>SIGNATURE:</t>
  </si>
  <si>
    <t>DATE:</t>
  </si>
  <si>
    <t xml:space="preserve"> </t>
  </si>
  <si>
    <t>for OFFICE use only:</t>
  </si>
  <si>
    <t>ACCOUNTANT:</t>
  </si>
  <si>
    <t>CERTIFIED CORRECT:</t>
  </si>
  <si>
    <t>DIRECTOR:</t>
  </si>
  <si>
    <t>Budget</t>
  </si>
  <si>
    <t>Payment categories</t>
  </si>
  <si>
    <t>Payments</t>
  </si>
  <si>
    <t>Calculated fees, Other fees &amp; Add Services</t>
  </si>
  <si>
    <t>Time Based Fees</t>
  </si>
  <si>
    <t>Travelling, transport, etc</t>
  </si>
  <si>
    <t>Typing, duplicating, etc</t>
  </si>
  <si>
    <t>Site Staff &amp; Other charges</t>
  </si>
  <si>
    <t>VAT</t>
  </si>
  <si>
    <t>Non-Taxable</t>
  </si>
  <si>
    <t xml:space="preserve">Total   R  c   </t>
  </si>
  <si>
    <t>Previous</t>
  </si>
  <si>
    <t>Current</t>
  </si>
  <si>
    <t>Gross</t>
  </si>
  <si>
    <t>CALCULATIONS</t>
  </si>
  <si>
    <t>Previously claimed</t>
  </si>
  <si>
    <t>PAGE 2</t>
  </si>
  <si>
    <t>TENDER VALUES</t>
  </si>
  <si>
    <t>%</t>
  </si>
  <si>
    <t>A6089/002/9</t>
  </si>
  <si>
    <t>Paul Mashinga</t>
  </si>
  <si>
    <t>012 337 2345</t>
  </si>
  <si>
    <t>082 699 3459</t>
  </si>
  <si>
    <t>CE 56789/001/6</t>
  </si>
  <si>
    <t>John Engineer CC</t>
  </si>
  <si>
    <t>P O Box 11111, Boksburg</t>
  </si>
  <si>
    <t>Brightstar building 214, Peach str 1023, Boksburg</t>
  </si>
  <si>
    <t>011 769 3456</t>
  </si>
  <si>
    <t>011 769 3011</t>
  </si>
  <si>
    <t>je@telkom.net</t>
  </si>
  <si>
    <t>400-45678-10</t>
  </si>
  <si>
    <t>ServiceDPW567/102</t>
  </si>
  <si>
    <t>CONSULTANT OFFICE ADDRESS</t>
  </si>
  <si>
    <t>OFFICE ADDRESS/ BUILDING NAME</t>
  </si>
  <si>
    <t>FROM:</t>
  </si>
  <si>
    <t>CODE</t>
  </si>
  <si>
    <t>OFFICE ADDRESS</t>
  </si>
  <si>
    <t>Private Bag X65</t>
  </si>
  <si>
    <t>PRETORIA</t>
  </si>
  <si>
    <t>0001</t>
  </si>
  <si>
    <t>Public Works House</t>
  </si>
  <si>
    <t>Pretorius Street 445</t>
  </si>
  <si>
    <t>0002</t>
  </si>
  <si>
    <t>012 337 2000</t>
  </si>
  <si>
    <t>012 337 3276</t>
  </si>
  <si>
    <t>086 666 0000</t>
  </si>
  <si>
    <t>paul.mashinga@dpw.gov.za</t>
  </si>
  <si>
    <t>086 610 0300</t>
  </si>
  <si>
    <t>082 344 6756</t>
  </si>
  <si>
    <t>NELSPRUIT: New Police Station</t>
  </si>
  <si>
    <t>1245603865</t>
  </si>
  <si>
    <r>
      <t xml:space="preserve">(A) ESTIMATED OR TENDER VALUES  </t>
    </r>
    <r>
      <rPr>
        <b/>
        <sz val="12"/>
        <color indexed="10"/>
        <rFont val="Arial"/>
        <family val="2"/>
      </rPr>
      <t>(STAGES 1 TO 4)</t>
    </r>
  </si>
  <si>
    <t>CONSULTING ENG:</t>
  </si>
  <si>
    <t>FAX 2</t>
  </si>
  <si>
    <t>CONSULTING ENGINEER:</t>
  </si>
  <si>
    <r>
      <t>CONTRACT ADMINISTRATION &amp; INSPECTION AND CLOSE-OUT STAGES</t>
    </r>
    <r>
      <rPr>
        <b/>
        <i/>
        <sz val="14"/>
        <color indexed="10"/>
        <rFont val="Arial"/>
        <family val="2"/>
      </rPr>
      <t xml:space="preserve"> (INTERIM PAYMENTS)                                                                                                   ALL VALUES MUST INCLUDE RELEVANT PROPORTION OF P&amp;G AND CPA</t>
    </r>
  </si>
  <si>
    <t>DPW/001</t>
  </si>
  <si>
    <r>
      <t xml:space="preserve">INCEPTION,  PRELIMINARY DESIGN: CONCEPT AND VIABILITY,  DETAIL DESIGN, DOCUMENTATION AND PROCUREMENT STAGES, </t>
    </r>
    <r>
      <rPr>
        <b/>
        <i/>
        <sz val="12"/>
        <color indexed="10"/>
        <rFont val="Arial"/>
        <family val="2"/>
      </rPr>
      <t>ALL VALUES MUST INCLUDE RELEVANT PROPORTION OF P&amp;G AND CPA DURING CONSTRUCTION STAGE.</t>
    </r>
  </si>
  <si>
    <t>Open the disbursement worksheets one by one and populate them with the correct information. Please note that the amounts previously claimed for disbursements must be added by hand at the end of each table. The total previous payment must also be added by hand on the "Previous Payment" worksheet.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</si>
  <si>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</si>
  <si>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</si>
  <si>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</si>
  <si>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</si>
  <si>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</si>
  <si>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</si>
  <si>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COMMENTS</t>
  </si>
  <si>
    <r>
      <t>NAME: __</t>
    </r>
    <r>
      <rPr>
        <sz val="9"/>
        <color indexed="8"/>
        <rFont val="Arial"/>
        <family val="2"/>
      </rPr>
      <t>________________________________</t>
    </r>
  </si>
  <si>
    <t>TOTAL FEES DUE (EXCL VAT)</t>
  </si>
  <si>
    <t>Rate (R)</t>
  </si>
  <si>
    <t>Covers &amp; Binders Total</t>
  </si>
  <si>
    <t>Portion claimed (%)</t>
  </si>
  <si>
    <t>Approved Remuneration (R)</t>
  </si>
  <si>
    <t>Tariff (R)</t>
  </si>
  <si>
    <t>Approved rate (R)</t>
  </si>
  <si>
    <t>PERCENTAGE OF STAGE COMPLETED</t>
  </si>
  <si>
    <t>PENALTY APPLIED</t>
  </si>
  <si>
    <t>NO</t>
  </si>
  <si>
    <t>NOT REGISTERED</t>
  </si>
  <si>
    <r>
      <t xml:space="preserve">(A) ESTIMATED OR TENDER VALUES  </t>
    </r>
    <r>
      <rPr>
        <sz val="12"/>
        <color indexed="10"/>
        <rFont val="Arial"/>
        <family val="2"/>
      </rPr>
      <t>(STAGES 1 TO 4)</t>
    </r>
  </si>
  <si>
    <r>
      <t xml:space="preserve">(B) ESTIMATED VALUE FOR DESIGN FEES DURING CONSTRUCTION </t>
    </r>
    <r>
      <rPr>
        <sz val="12"/>
        <color indexed="10"/>
        <rFont val="Arial"/>
        <family val="2"/>
      </rPr>
      <t>(STAGE 5)</t>
    </r>
  </si>
  <si>
    <r>
      <t xml:space="preserve">(D) FINAL MEASURED VALUES INCL. CPA &amp; P&amp;G </t>
    </r>
    <r>
      <rPr>
        <sz val="12"/>
        <color indexed="10"/>
        <rFont val="Arial"/>
        <family val="2"/>
      </rPr>
      <t>(STAGE 6 ONLY)</t>
    </r>
  </si>
  <si>
    <t>YES</t>
  </si>
  <si>
    <t xml:space="preserve">NOT REGISTERED </t>
  </si>
  <si>
    <t xml:space="preserve">Stage </t>
  </si>
  <si>
    <t>Description</t>
  </si>
  <si>
    <t>Apportionment</t>
  </si>
  <si>
    <t>Progress</t>
  </si>
  <si>
    <t>Factor</t>
  </si>
  <si>
    <t>Stage 1</t>
  </si>
  <si>
    <t>Inception</t>
  </si>
  <si>
    <t>Stage 2</t>
  </si>
  <si>
    <t>Preliminary Design: Concept and Viability</t>
  </si>
  <si>
    <t>Stage 3</t>
  </si>
  <si>
    <t>Detail Design</t>
  </si>
  <si>
    <t>Stage 4</t>
  </si>
  <si>
    <t>Documentation and Procurement</t>
  </si>
  <si>
    <t xml:space="preserve">Detail Design </t>
  </si>
  <si>
    <t>Contract Administration and Inspection</t>
  </si>
  <si>
    <t>Close-Out</t>
  </si>
  <si>
    <t>APPORTIONMENT OF THE DESIGN STAGE</t>
  </si>
  <si>
    <t>CLOSE OUT</t>
  </si>
  <si>
    <t>LESS PENALTY</t>
  </si>
  <si>
    <t>N/A for INCEPTION, CONTRACT ADMINISTRATION &amp; CLOSE-OUT STAGE</t>
  </si>
  <si>
    <t>INCEPTION</t>
  </si>
  <si>
    <t xml:space="preserve">Version: 1.5  2012-10    </t>
  </si>
  <si>
    <t>PLEASE READ THE NOTES (1st SHEET) BEFORE STARTING TO POPULATE THE SHEETS. COMPLETE ALL YELLOW CELLS!!!</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</si>
  <si>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</si>
  <si>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</si>
  <si>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</si>
  <si>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</si>
  <si>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</si>
  <si>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</si>
  <si>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</si>
  <si>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</si>
  <si>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</si>
  <si>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</si>
  <si>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</si>
  <si>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</si>
  <si>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</si>
  <si>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</si>
  <si>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</si>
  <si>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</si>
  <si>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</si>
  <si>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</si>
  <si>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</si>
  <si>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</si>
  <si>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</si>
  <si>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</si>
  <si>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</si>
  <si>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</si>
  <si>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</si>
  <si>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</si>
  <si>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</si>
  <si>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</si>
  <si>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</si>
  <si>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</si>
  <si>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</si>
  <si>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</si>
  <si>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</si>
  <si>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</si>
  <si>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</si>
  <si>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</si>
  <si>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</si>
  <si>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</si>
  <si>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</si>
  <si>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</si>
  <si>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</si>
  <si>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</si>
  <si>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</si>
  <si>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</si>
  <si>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</si>
  <si>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</si>
  <si>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</si>
  <si>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</si>
  <si>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</si>
  <si>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</si>
  <si>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</si>
  <si>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</si>
  <si>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</si>
  <si>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</si>
  <si>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</si>
  <si>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</si>
  <si>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</si>
  <si>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</si>
  <si>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</si>
  <si>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</si>
  <si>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</si>
  <si>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</si>
  <si>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</si>
  <si>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</si>
  <si>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</si>
  <si>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</si>
  <si>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</si>
  <si>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</si>
  <si>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</si>
  <si>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</si>
  <si>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</si>
  <si>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</si>
  <si>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</si>
  <si>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</si>
  <si>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</si>
  <si>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</si>
  <si>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</si>
  <si>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</si>
  <si>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</si>
  <si>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</si>
  <si>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</si>
  <si>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</si>
  <si>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</si>
  <si>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</si>
  <si>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</si>
  <si>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</si>
  <si>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</si>
  <si>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</si>
  <si>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</si>
  <si>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</si>
  <si>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</si>
  <si>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</si>
  <si>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</si>
  <si>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</si>
  <si>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</si>
  <si>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</si>
  <si>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</si>
  <si>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</si>
  <si>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</si>
  <si>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</si>
  <si>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</si>
  <si>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</si>
  <si>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</si>
  <si>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</si>
  <si>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</si>
  <si>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</si>
  <si>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</si>
  <si>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</si>
  <si>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</si>
  <si>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</si>
  <si>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</si>
  <si>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</si>
  <si>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</si>
  <si>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</si>
  <si>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</si>
  <si>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</si>
  <si>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</si>
  <si>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</si>
  <si>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</si>
  <si>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</si>
  <si>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</si>
  <si>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</si>
  <si>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</si>
  <si>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</si>
  <si>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</si>
  <si>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</si>
  <si>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</si>
  <si>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</si>
  <si>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</si>
  <si>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</si>
  <si>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</si>
  <si>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</si>
  <si>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</si>
  <si>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</si>
  <si>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</si>
  <si>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</si>
  <si>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</si>
  <si>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</si>
  <si>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</si>
  <si>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</si>
  <si>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</si>
  <si>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</si>
  <si>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</si>
  <si>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</si>
  <si>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</si>
  <si>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</si>
  <si>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</si>
  <si>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</si>
  <si>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</si>
  <si>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</si>
  <si>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</si>
  <si>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</si>
  <si>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</si>
  <si>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</si>
  <si>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</si>
  <si>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</si>
  <si>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</si>
  <si>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</si>
  <si>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</si>
  <si>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</si>
  <si>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</si>
  <si>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</si>
  <si>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</si>
  <si>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</si>
  <si>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</si>
  <si>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</si>
  <si>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</si>
  <si>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</si>
  <si>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</si>
  <si>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</si>
  <si>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</si>
  <si>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</si>
  <si>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</si>
  <si>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</si>
  <si>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</si>
  <si>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</si>
  <si>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</si>
  <si>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</si>
  <si>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</si>
  <si>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</si>
  <si>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</si>
  <si>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</si>
  <si>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</si>
  <si>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</si>
  <si>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3. Subsistence Charges [See your letter of appointment. Use either Table 4 or Table 5, not both]</t>
  </si>
  <si>
    <t>PREVIOUS CLAIMS</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</si>
</sst>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6" formatCode="&quot;R&quot;\ #,##0;[Red]&quot;R&quot;\ \-#,##0"/>
    <numFmt numFmtId="42" formatCode="_ &quot;R&quot;\ * #,##0_ ;_ &quot;R&quot;\ * \-#,##0_ ;_ &quot;R&quot;\ * &quot;-&quot;_ ;_ @_ "/>
    <numFmt numFmtId="44" formatCode="_ &quot;R&quot;\ * #,##0.00_ ;_ &quot;R&quot;\ * \-#,##0.00_ ;_ &quot;R&quot;\ * &quot;-&quot;??_ ;_ @_ "/>
    <numFmt numFmtId="43" formatCode="_ * #,##0.00_ ;_ * \-#,##0.00_ ;_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1C09]dd\ mmmm\ yyyy;@"/>
    <numFmt numFmtId="172" formatCode="&quot;R&quot;\ #,##0"/>
    <numFmt numFmtId="173" formatCode="General_)"/>
    <numFmt numFmtId="174" formatCode="[$R-1C09]\ #,##0"/>
    <numFmt numFmtId="175" formatCode="dd\ mmmm\ yyyy"/>
    <numFmt numFmtId="176" formatCode="0.000"/>
    <numFmt numFmtId="177" formatCode="000"/>
    <numFmt numFmtId="178" formatCode="000000"/>
    <numFmt numFmtId="179" formatCode="#\ ###\ ##0.00;\(#\ ###\ ##0.00\);\ \ \-\ \ "/>
    <numFmt numFmtId="180" formatCode="0000"/>
    <numFmt numFmtId="181" formatCode="dd\-mmm\-yyyy_)"/>
    <numFmt numFmtId="182" formatCode="dd\-mmm\-yyyy"/>
    <numFmt numFmtId="183" formatCode="0.0"/>
    <numFmt numFmtId="184" formatCode="_ * #,##0.000_ ;_ * \-#,##0.000_ ;_ * &quot;-&quot;???_ ;_ @_ "/>
    <numFmt numFmtId="185" formatCode="00"/>
    <numFmt numFmtId="186" formatCode="[$R-1C09]\ #,##0.00"/>
  </numFmts>
  <fonts count="104"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b/>
      <sz val="10"/>
      <color indexed="10"/>
      <name val="Arial"/>
      <family val="2"/>
    </font>
    <font>
      <sz val="9"/>
      <name val="Arial"/>
      <family val="2"/>
    </font>
    <font>
      <b/>
      <sz val="11"/>
      <color indexed="10"/>
      <name val="Arial"/>
      <family val="2"/>
    </font>
    <font>
      <sz val="10"/>
      <color indexed="10"/>
      <name val="Arial"/>
      <family val="2"/>
    </font>
    <font>
      <sz val="10"/>
      <color indexed="18"/>
      <name val="Arial"/>
      <family val="2"/>
    </font>
    <font>
      <b/>
      <sz val="12"/>
      <color indexed="10"/>
      <name val="Arial"/>
      <family val="2"/>
    </font>
    <font>
      <b/>
      <i/>
      <sz val="12"/>
      <color indexed="12"/>
      <name val="Arial"/>
      <family val="2"/>
    </font>
    <font>
      <sz val="14"/>
      <name val="Arial"/>
      <family val="2"/>
    </font>
    <font>
      <b/>
      <sz val="12"/>
      <color indexed="8"/>
      <name val="Arial"/>
      <family val="2"/>
    </font>
    <font>
      <b/>
      <u/>
      <sz val="14"/>
      <color indexed="12"/>
      <name val="Arial"/>
      <family val="2"/>
    </font>
    <font>
      <sz val="14"/>
      <color indexed="8"/>
      <name val="Arial"/>
      <family val="2"/>
    </font>
    <font>
      <b/>
      <sz val="12"/>
      <color indexed="12"/>
      <name val="Arial"/>
      <family val="2"/>
    </font>
    <font>
      <b/>
      <sz val="11"/>
      <color indexed="8"/>
      <name val="Arial"/>
      <family val="2"/>
    </font>
    <font>
      <b/>
      <u/>
      <sz val="11"/>
      <name val="Arial"/>
      <family val="2"/>
    </font>
    <font>
      <i/>
      <sz val="11"/>
      <name val="Arial"/>
      <family val="2"/>
    </font>
    <font>
      <b/>
      <sz val="22"/>
      <color indexed="10"/>
      <name val="Arial"/>
      <family val="2"/>
    </font>
    <font>
      <b/>
      <sz val="18"/>
      <color indexed="10"/>
      <name val="Arial"/>
      <family val="2"/>
    </font>
    <font>
      <b/>
      <i/>
      <sz val="14"/>
      <color indexed="10"/>
      <name val="Arial"/>
      <family val="2"/>
    </font>
    <font>
      <sz val="24"/>
      <color indexed="10"/>
      <name val="Arial"/>
      <family val="2"/>
    </font>
    <font>
      <u/>
      <sz val="16"/>
      <name val="Arial"/>
      <family val="2"/>
    </font>
    <font>
      <b/>
      <u/>
      <sz val="12"/>
      <name val="Arial"/>
      <family val="2"/>
    </font>
    <font>
      <b/>
      <u/>
      <sz val="12"/>
      <color indexed="10"/>
      <name val="Arial"/>
      <family val="2"/>
    </font>
    <font>
      <b/>
      <i/>
      <sz val="10"/>
      <name val="Arial"/>
      <family val="2"/>
    </font>
    <font>
      <b/>
      <sz val="11"/>
      <color indexed="12"/>
      <name val="Arial"/>
      <family val="2"/>
    </font>
    <font>
      <sz val="8"/>
      <name val="Courier"/>
      <family val="3"/>
    </font>
    <font>
      <sz val="11"/>
      <color indexed="10"/>
      <name val="Arial"/>
      <family val="2"/>
    </font>
    <font>
      <b/>
      <sz val="12"/>
      <color indexed="17"/>
      <name val="Arial"/>
      <family val="2"/>
    </font>
    <font>
      <sz val="12"/>
      <color indexed="8"/>
      <name val="Arial"/>
      <family val="2"/>
    </font>
    <font>
      <b/>
      <sz val="11"/>
      <color indexed="15"/>
      <name val="Arial"/>
      <family val="2"/>
    </font>
    <font>
      <sz val="11"/>
      <color indexed="41"/>
      <name val="Arial"/>
      <family val="2"/>
    </font>
    <font>
      <b/>
      <sz val="22"/>
      <color indexed="12"/>
      <name val="Arial"/>
      <family val="2"/>
    </font>
    <font>
      <b/>
      <sz val="11"/>
      <color indexed="17"/>
      <name val="Arial"/>
      <family val="2"/>
    </font>
    <font>
      <b/>
      <i/>
      <sz val="11"/>
      <name val="Arial"/>
      <family val="2"/>
    </font>
    <font>
      <i/>
      <sz val="11"/>
      <color indexed="12"/>
      <name val="Arial"/>
      <family val="2"/>
    </font>
    <font>
      <b/>
      <sz val="22"/>
      <color indexed="57"/>
      <name val="Arial"/>
      <family val="2"/>
    </font>
    <font>
      <b/>
      <sz val="18"/>
      <color indexed="12"/>
      <name val="Arial"/>
      <family val="2"/>
    </font>
    <font>
      <b/>
      <sz val="14"/>
      <color indexed="12"/>
      <name val="Arial"/>
      <family val="2"/>
    </font>
    <font>
      <i/>
      <sz val="11"/>
      <color indexed="10"/>
      <name val="Arial"/>
      <family val="2"/>
    </font>
    <font>
      <sz val="10"/>
      <color indexed="81"/>
      <name val="Tahoma"/>
      <family val="2"/>
    </font>
    <font>
      <b/>
      <sz val="18"/>
      <color indexed="16"/>
      <name val="Arial"/>
      <family val="2"/>
    </font>
    <font>
      <sz val="12"/>
      <color indexed="17"/>
      <name val="Arial"/>
      <family val="2"/>
    </font>
    <font>
      <sz val="12"/>
      <color indexed="22"/>
      <name val="Courier"/>
      <family val="3"/>
    </font>
    <font>
      <sz val="9"/>
      <name val="Arial"/>
      <family val="2"/>
    </font>
    <font>
      <b/>
      <u/>
      <sz val="18"/>
      <name val="Arial"/>
      <family val="2"/>
    </font>
    <font>
      <b/>
      <i/>
      <sz val="10"/>
      <color indexed="8"/>
      <name val="Arial"/>
      <family val="2"/>
    </font>
    <font>
      <sz val="9"/>
      <color indexed="8"/>
      <name val="Arial"/>
      <family val="2"/>
    </font>
    <font>
      <b/>
      <sz val="14"/>
      <color indexed="8"/>
      <name val="Arial"/>
      <family val="2"/>
    </font>
    <font>
      <b/>
      <i/>
      <sz val="11"/>
      <color indexed="12"/>
      <name val="Arial"/>
      <family val="2"/>
    </font>
    <font>
      <b/>
      <u/>
      <sz val="14"/>
      <name val="Arial"/>
      <family val="2"/>
    </font>
    <font>
      <sz val="10"/>
      <color indexed="43"/>
      <name val="Arial"/>
      <family val="2"/>
    </font>
    <font>
      <sz val="12"/>
      <color indexed="16"/>
      <name val="Arial"/>
      <family val="2"/>
    </font>
    <font>
      <sz val="14"/>
      <color indexed="12"/>
      <name val="Arial"/>
      <family val="2"/>
    </font>
    <font>
      <b/>
      <sz val="11"/>
      <color indexed="41"/>
      <name val="Arial"/>
      <family val="2"/>
    </font>
    <font>
      <b/>
      <sz val="12"/>
      <color indexed="41"/>
      <name val="Arial"/>
      <family val="2"/>
    </font>
    <font>
      <b/>
      <sz val="8"/>
      <color indexed="8"/>
      <name val="Arial"/>
      <family val="2"/>
    </font>
    <font>
      <sz val="8"/>
      <color indexed="8"/>
      <name val="Arial"/>
      <family val="2"/>
    </font>
    <font>
      <b/>
      <sz val="9"/>
      <color indexed="8"/>
      <name val="Arial"/>
      <family val="2"/>
    </font>
    <font>
      <sz val="12"/>
      <color indexed="10"/>
      <name val="Tahoma"/>
      <family val="2"/>
    </font>
    <font>
      <b/>
      <sz val="14"/>
      <color indexed="10"/>
      <name val="Arial"/>
      <family val="2"/>
    </font>
    <font>
      <b/>
      <i/>
      <sz val="12"/>
      <color indexed="10"/>
      <name val="Arial"/>
      <family val="2"/>
    </font>
    <font>
      <b/>
      <i/>
      <sz val="14"/>
      <name val="Arial"/>
      <family val="2"/>
    </font>
    <font>
      <b/>
      <sz val="10"/>
      <color indexed="10"/>
      <name val="Tahoma"/>
      <family val="2"/>
    </font>
    <font>
      <b/>
      <i/>
      <sz val="12"/>
      <name val="Arial"/>
      <family val="2"/>
    </font>
    <font>
      <b/>
      <sz val="14"/>
      <color indexed="17"/>
      <name val="Arial"/>
      <family val="2"/>
    </font>
    <font>
      <sz val="8"/>
      <color indexed="10"/>
      <name val="Tahoma"/>
      <family val="2"/>
    </font>
    <font>
      <sz val="11"/>
      <color indexed="8"/>
      <name val="Arial"/>
      <family val="2"/>
    </font>
    <font>
      <b/>
      <sz val="12"/>
      <name val="Courier"/>
      <family val="3"/>
    </font>
    <font>
      <b/>
      <sz val="12"/>
      <color indexed="10"/>
      <name val="Tahoma"/>
      <family val="2"/>
    </font>
    <font>
      <b/>
      <sz val="10"/>
      <color indexed="10"/>
      <name val="Arial Narrow"/>
      <family val="2"/>
    </font>
    <font>
      <b/>
      <sz val="11"/>
      <color indexed="10"/>
      <name val="Arial Narrow"/>
      <family val="2"/>
    </font>
    <font>
      <sz val="12"/>
      <name val="Courier"/>
      <family val="3"/>
    </font>
    <font>
      <u/>
      <sz val="12"/>
      <color rgb="FFFF0000"/>
      <name val="Arial"/>
      <family val="2"/>
    </font>
    <font>
      <u/>
      <sz val="12"/>
      <name val="Arial"/>
      <family val="2"/>
    </font>
    <font>
      <b/>
      <sz val="10"/>
      <name val="Courier"/>
      <family val="3"/>
    </font>
    <font>
      <b/>
      <i/>
      <sz val="10"/>
      <color rgb="FFFF0000"/>
      <name val="Arial"/>
      <family val="2"/>
    </font>
    <font>
      <b/>
      <u/>
      <sz val="10"/>
      <name val="Arial"/>
      <family val="2"/>
    </font>
    <font>
      <u/>
      <sz val="10"/>
      <name val="Arial"/>
      <family val="2"/>
    </font>
    <font>
      <b/>
      <sz val="11"/>
      <color rgb="FF1F497D"/>
      <name val="Arial"/>
      <family val="2"/>
    </font>
    <font>
      <sz val="10"/>
      <name val="Courier"/>
      <family val="3"/>
    </font>
    <font>
      <sz val="11"/>
      <color rgb="FF1F497D"/>
      <name val="Arial"/>
      <family val="2"/>
    </font>
    <font>
      <sz val="8"/>
      <name val="Arial"/>
      <family val="2"/>
    </font>
    <font>
      <b/>
      <sz val="14"/>
      <name val="Arial"/>
      <family val="2"/>
    </font>
  </fonts>
  <fills count="11">
    <fill>
      <patternFill patternType="none"/>
    </fill>
    <fill>
      <patternFill patternType="gray125"/>
    </fill>
    <fill>
      <patternFill patternType="lightHorizontal">
        <fgColor indexed="9"/>
      </patternFill>
    </fill>
    <fill>
      <patternFill patternType="solid">
        <fgColor indexed="43"/>
        <bgColor indexed="64"/>
      </patternFill>
    </fill>
    <fill>
      <patternFill patternType="solid">
        <fgColor indexed="13"/>
        <bgColor indexed="64"/>
      </patternFill>
    </fill>
    <fill>
      <patternFill patternType="solid">
        <fgColor indexed="43"/>
        <bgColor indexed="9"/>
      </patternFill>
    </fill>
    <fill>
      <patternFill patternType="solid">
        <fgColor indexed="22"/>
        <bgColor indexed="64"/>
      </patternFill>
    </fill>
    <fill>
      <patternFill patternType="solid">
        <fgColor indexed="42"/>
        <bgColor indexed="64"/>
      </patternFill>
    </fill>
    <fill>
      <patternFill patternType="solid">
        <fgColor indexed="52"/>
        <bgColor indexed="64"/>
      </patternFill>
    </fill>
    <fill>
      <patternFill patternType="solid">
        <fgColor indexed="41"/>
        <bgColor indexed="64"/>
      </patternFill>
    </fill>
    <fill>
      <patternFill patternType="solid">
        <fgColor theme="0" tint="-4.9989318521683403E-2"/>
        <bgColor indexed="64"/>
      </patternFill>
    </fill>
  </fills>
  <borders count="207">
    <border>
      <left/>
      <right/>
      <top/>
      <bottom/>
      <diagonal/>
    </border>
    <border>
      <left/>
      <right/>
      <top style="thin">
        <color indexed="64"/>
      </top>
      <bottom style="double">
        <color indexed="64"/>
      </bottom>
      <diagonal/>
    </border>
    <border>
      <left style="double">
        <color indexed="64"/>
      </left>
      <right/>
      <top/>
      <bottom/>
      <diagonal/>
    </border>
    <border>
      <left/>
      <right/>
      <top/>
      <bottom style="medium">
        <color indexed="64"/>
      </bottom>
      <diagonal/>
    </border>
    <border>
      <left/>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right/>
      <top style="medium">
        <color indexed="64"/>
      </top>
      <bottom style="double">
        <color indexed="64"/>
      </bottom>
      <diagonal/>
    </border>
    <border>
      <left style="double">
        <color indexed="64"/>
      </left>
      <right/>
      <top style="double">
        <color indexed="64"/>
      </top>
      <bottom style="double">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double">
        <color indexed="64"/>
      </left>
      <right/>
      <top style="hair">
        <color indexed="64"/>
      </top>
      <bottom style="hair">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double">
        <color indexed="64"/>
      </left>
      <right style="thin">
        <color indexed="64"/>
      </right>
      <top/>
      <bottom style="hair">
        <color indexed="64"/>
      </bottom>
      <diagonal/>
    </border>
    <border>
      <left style="double">
        <color indexed="64"/>
      </left>
      <right/>
      <top style="medium">
        <color indexed="64"/>
      </top>
      <bottom style="double">
        <color indexed="64"/>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uble">
        <color indexed="64"/>
      </top>
      <bottom style="medium">
        <color indexed="64"/>
      </bottom>
      <diagonal/>
    </border>
    <border>
      <left style="thin">
        <color indexed="64"/>
      </left>
      <right style="double">
        <color indexed="64"/>
      </right>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bottom style="thin">
        <color indexed="64"/>
      </bottom>
      <diagonal/>
    </border>
    <border>
      <left/>
      <right style="double">
        <color indexed="64"/>
      </right>
      <top style="medium">
        <color indexed="64"/>
      </top>
      <bottom style="medium">
        <color indexed="64"/>
      </bottom>
      <diagonal/>
    </border>
    <border>
      <left style="thin">
        <color indexed="64"/>
      </left>
      <right/>
      <top style="double">
        <color indexed="64"/>
      </top>
      <bottom/>
      <diagonal/>
    </border>
    <border>
      <left/>
      <right/>
      <top style="dotted">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bottom style="dashed">
        <color indexed="64"/>
      </bottom>
      <diagonal/>
    </border>
    <border>
      <left/>
      <right/>
      <top style="dashed">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dashed">
        <color indexed="64"/>
      </bottom>
      <diagonal/>
    </border>
    <border>
      <left style="double">
        <color indexed="64"/>
      </left>
      <right/>
      <top style="dashed">
        <color indexed="64"/>
      </top>
      <bottom style="double">
        <color indexed="64"/>
      </bottom>
      <diagonal/>
    </border>
    <border>
      <left/>
      <right/>
      <top style="thin">
        <color indexed="64"/>
      </top>
      <bottom style="dotted">
        <color indexed="64"/>
      </bottom>
      <diagonal/>
    </border>
    <border>
      <left style="double">
        <color indexed="64"/>
      </left>
      <right/>
      <top style="double">
        <color indexed="64"/>
      </top>
      <bottom style="dashed">
        <color indexed="64"/>
      </bottom>
      <diagonal/>
    </border>
    <border>
      <left style="double">
        <color indexed="64"/>
      </left>
      <right/>
      <top style="double">
        <color indexed="64"/>
      </top>
      <bottom style="dotted">
        <color indexed="64"/>
      </bottom>
      <diagonal/>
    </border>
    <border>
      <left style="double">
        <color indexed="64"/>
      </left>
      <right/>
      <top style="dotted">
        <color indexed="64"/>
      </top>
      <bottom style="double">
        <color indexed="64"/>
      </bottom>
      <diagonal/>
    </border>
    <border>
      <left style="double">
        <color indexed="64"/>
      </left>
      <right/>
      <top/>
      <bottom style="dotted">
        <color indexed="64"/>
      </bottom>
      <diagonal/>
    </border>
    <border>
      <left style="double">
        <color indexed="64"/>
      </left>
      <right/>
      <top style="dotted">
        <color indexed="64"/>
      </top>
      <bottom style="thin">
        <color indexed="64"/>
      </bottom>
      <diagonal/>
    </border>
    <border>
      <left style="double">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medium">
        <color indexed="64"/>
      </bottom>
      <diagonal/>
    </border>
    <border>
      <left/>
      <right style="double">
        <color indexed="64"/>
      </right>
      <top style="thin">
        <color indexed="64"/>
      </top>
      <bottom style="double">
        <color indexed="64"/>
      </bottom>
      <diagonal/>
    </border>
    <border>
      <left/>
      <right style="double">
        <color indexed="64"/>
      </right>
      <top/>
      <bottom style="medium">
        <color indexed="64"/>
      </bottom>
      <diagonal/>
    </border>
    <border>
      <left/>
      <right style="double">
        <color indexed="64"/>
      </right>
      <top style="medium">
        <color indexed="64"/>
      </top>
      <bottom style="double">
        <color indexed="64"/>
      </bottom>
      <diagonal/>
    </border>
    <border>
      <left style="thin">
        <color indexed="8"/>
      </left>
      <right/>
      <top style="thin">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medium">
        <color indexed="64"/>
      </right>
      <top style="thick">
        <color indexed="64"/>
      </top>
      <bottom/>
      <diagonal/>
    </border>
    <border>
      <left/>
      <right style="thick">
        <color indexed="64"/>
      </right>
      <top style="thick">
        <color indexed="64"/>
      </top>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medium">
        <color indexed="64"/>
      </top>
      <bottom style="double">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thin">
        <color indexed="8"/>
      </right>
      <top style="thin">
        <color indexed="64"/>
      </top>
      <bottom style="double">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right style="double">
        <color indexed="64"/>
      </right>
      <top/>
      <bottom style="dotted">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ouble">
        <color indexed="64"/>
      </right>
      <top/>
      <bottom style="dashed">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bottom style="double">
        <color indexed="64"/>
      </bottom>
      <diagonal/>
    </border>
  </borders>
  <cellStyleXfs count="17">
    <xf numFmtId="0" fontId="0" fillId="0" borderId="0"/>
    <xf numFmtId="44" fontId="1" fillId="0" borderId="0" applyFont="0" applyFill="0" applyBorder="0" applyAlignment="0" applyProtection="0"/>
    <xf numFmtId="168"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3" fillId="0" borderId="0"/>
    <xf numFmtId="0" fontId="13" fillId="0" borderId="0"/>
    <xf numFmtId="9" fontId="1" fillId="0" borderId="0" applyFont="0" applyFill="0" applyBorder="0" applyAlignment="0" applyProtection="0"/>
    <xf numFmtId="167" fontId="2" fillId="0" borderId="1">
      <protection locked="0"/>
    </xf>
  </cellStyleXfs>
  <cellXfs count="1506">
    <xf numFmtId="0" fontId="0" fillId="0" borderId="0" xfId="0"/>
    <xf numFmtId="0" fontId="5" fillId="0" borderId="0" xfId="0" applyFont="1" applyFill="1" applyBorder="1" applyProtection="1"/>
    <xf numFmtId="0" fontId="17" fillId="0" borderId="0" xfId="0" applyFont="1"/>
    <xf numFmtId="0" fontId="4" fillId="0" borderId="2" xfId="0" applyFont="1" applyFill="1" applyBorder="1" applyAlignment="1" applyProtection="1">
      <alignment horizontal="left" vertical="center" wrapText="1"/>
    </xf>
    <xf numFmtId="0" fontId="0" fillId="0" borderId="0" xfId="0" applyAlignment="1">
      <alignment horizontal="left" vertical="center"/>
    </xf>
    <xf numFmtId="0" fontId="0" fillId="0" borderId="0" xfId="0" applyAlignment="1">
      <alignment horizontal="right" vertical="center"/>
    </xf>
    <xf numFmtId="0" fontId="31"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17" fillId="0" borderId="2" xfId="0" applyFont="1" applyFill="1" applyBorder="1" applyAlignment="1" applyProtection="1">
      <alignment horizontal="left" vertical="center" wrapText="1"/>
    </xf>
    <xf numFmtId="0" fontId="17" fillId="0" borderId="0" xfId="0" applyFont="1" applyBorder="1" applyAlignment="1" applyProtection="1">
      <alignment horizontal="left" vertical="center"/>
    </xf>
    <xf numFmtId="0" fontId="5" fillId="0" borderId="2" xfId="0" applyFont="1" applyFill="1" applyBorder="1" applyAlignment="1" applyProtection="1">
      <alignment vertical="center"/>
    </xf>
    <xf numFmtId="0" fontId="4" fillId="0" borderId="0" xfId="0" applyFont="1" applyBorder="1" applyAlignment="1" applyProtection="1">
      <alignment vertical="center"/>
    </xf>
    <xf numFmtId="9" fontId="5" fillId="0" borderId="2" xfId="0" applyNumberFormat="1" applyFont="1" applyFill="1" applyBorder="1" applyAlignment="1" applyProtection="1">
      <alignment vertical="center"/>
    </xf>
    <xf numFmtId="0" fontId="17" fillId="0" borderId="0" xfId="0" applyFont="1" applyBorder="1" applyAlignment="1" applyProtection="1">
      <alignment vertical="center"/>
    </xf>
    <xf numFmtId="0" fontId="4" fillId="0" borderId="0" xfId="0" applyFont="1" applyFill="1" applyBorder="1" applyAlignment="1" applyProtection="1">
      <alignment vertical="center"/>
    </xf>
    <xf numFmtId="170" fontId="4" fillId="0" borderId="0" xfId="0" applyNumberFormat="1" applyFont="1" applyFill="1" applyBorder="1" applyAlignment="1" applyProtection="1">
      <alignment vertical="center"/>
    </xf>
    <xf numFmtId="0" fontId="4" fillId="0" borderId="3" xfId="0" applyFont="1" applyBorder="1" applyAlignment="1" applyProtection="1">
      <alignment vertical="center"/>
    </xf>
    <xf numFmtId="0" fontId="5" fillId="0" borderId="4" xfId="0" applyFont="1" applyFill="1" applyBorder="1" applyAlignment="1" applyProtection="1">
      <alignment vertical="center"/>
    </xf>
    <xf numFmtId="165" fontId="5" fillId="0" borderId="5"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9" fontId="5" fillId="0" borderId="0" xfId="15"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64" fontId="4" fillId="0" borderId="0" xfId="0" applyNumberFormat="1" applyFont="1" applyFill="1" applyBorder="1" applyAlignment="1" applyProtection="1">
      <alignment vertical="center"/>
    </xf>
    <xf numFmtId="0" fontId="6" fillId="0" borderId="2" xfId="0" applyFont="1" applyFill="1" applyBorder="1" applyAlignment="1" applyProtection="1">
      <alignment vertical="center"/>
    </xf>
    <xf numFmtId="165" fontId="5" fillId="0" borderId="0" xfId="0" applyNumberFormat="1" applyFont="1" applyFill="1" applyBorder="1" applyAlignment="1" applyProtection="1">
      <alignment vertical="center"/>
    </xf>
    <xf numFmtId="0" fontId="5" fillId="0" borderId="6" xfId="0" applyFont="1" applyFill="1" applyBorder="1" applyAlignment="1" applyProtection="1">
      <alignment vertical="center"/>
    </xf>
    <xf numFmtId="0" fontId="4" fillId="0" borderId="7" xfId="0" applyFont="1" applyBorder="1" applyAlignment="1" applyProtection="1">
      <alignment vertical="center"/>
    </xf>
    <xf numFmtId="0" fontId="5" fillId="0" borderId="7" xfId="0" applyFont="1" applyFill="1" applyBorder="1" applyAlignment="1" applyProtection="1">
      <alignment vertical="center"/>
    </xf>
    <xf numFmtId="0" fontId="4" fillId="0" borderId="7" xfId="0" applyFont="1" applyBorder="1" applyAlignment="1" applyProtection="1">
      <alignment horizontal="left" vertical="center"/>
    </xf>
    <xf numFmtId="0" fontId="7" fillId="0" borderId="7" xfId="0" applyFont="1" applyBorder="1" applyAlignment="1" applyProtection="1">
      <alignment horizontal="left" vertical="center"/>
    </xf>
    <xf numFmtId="0" fontId="6" fillId="0" borderId="7"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7" xfId="0" applyFont="1" applyFill="1" applyBorder="1" applyAlignment="1" applyProtection="1">
      <alignment horizontal="left" vertical="center"/>
    </xf>
    <xf numFmtId="0" fontId="5" fillId="0" borderId="8" xfId="0" applyFont="1" applyFill="1" applyBorder="1" applyAlignment="1" applyProtection="1">
      <alignment vertical="center"/>
    </xf>
    <xf numFmtId="0" fontId="5" fillId="0" borderId="9" xfId="0" applyFont="1" applyFill="1" applyBorder="1" applyAlignment="1" applyProtection="1">
      <alignment vertical="center"/>
    </xf>
    <xf numFmtId="0" fontId="5" fillId="0" borderId="0" xfId="0" applyFont="1" applyFill="1" applyBorder="1" applyAlignment="1" applyProtection="1">
      <alignment horizontal="left" vertical="center"/>
    </xf>
    <xf numFmtId="165" fontId="5" fillId="0" borderId="4"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0" fontId="4" fillId="0" borderId="10" xfId="0" applyFont="1" applyBorder="1" applyAlignment="1" applyProtection="1">
      <alignment vertical="center"/>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vertical="center"/>
    </xf>
    <xf numFmtId="0" fontId="14" fillId="0" borderId="0" xfId="0" applyFont="1" applyBorder="1" applyAlignment="1" applyProtection="1">
      <alignment vertical="center"/>
    </xf>
    <xf numFmtId="0" fontId="18" fillId="0" borderId="2" xfId="0" applyFont="1" applyBorder="1" applyAlignment="1" applyProtection="1">
      <alignment vertical="center"/>
    </xf>
    <xf numFmtId="0" fontId="18" fillId="0" borderId="0" xfId="0" applyFont="1" applyBorder="1" applyAlignment="1" applyProtection="1">
      <alignment vertical="center"/>
    </xf>
    <xf numFmtId="170" fontId="29"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2"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170" fontId="7" fillId="0" borderId="5" xfId="0" applyNumberFormat="1" applyFont="1" applyFill="1" applyBorder="1" applyAlignment="1" applyProtection="1">
      <alignment vertical="center"/>
    </xf>
    <xf numFmtId="9" fontId="4" fillId="0" borderId="2"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2" fontId="4" fillId="0" borderId="0" xfId="15" applyNumberFormat="1" applyFont="1" applyFill="1" applyBorder="1" applyAlignment="1" applyProtection="1">
      <alignment vertical="center"/>
    </xf>
    <xf numFmtId="9" fontId="4" fillId="0" borderId="0" xfId="15" applyFont="1" applyFill="1" applyBorder="1" applyAlignment="1" applyProtection="1">
      <alignment vertical="center"/>
    </xf>
    <xf numFmtId="0" fontId="5" fillId="0" borderId="0" xfId="0" applyFont="1" applyFill="1" applyBorder="1" applyAlignment="1" applyProtection="1">
      <alignment horizontal="center" vertical="center"/>
    </xf>
    <xf numFmtId="170" fontId="29" fillId="0" borderId="0" xfId="0" applyNumberFormat="1" applyFont="1" applyFill="1" applyBorder="1" applyAlignment="1" applyProtection="1">
      <alignment horizontal="center" vertical="center"/>
    </xf>
    <xf numFmtId="9" fontId="4" fillId="0" borderId="6" xfId="0" applyNumberFormat="1" applyFont="1" applyFill="1" applyBorder="1" applyAlignment="1" applyProtection="1">
      <alignment vertical="center"/>
    </xf>
    <xf numFmtId="0" fontId="4" fillId="0" borderId="7" xfId="0" applyFont="1" applyFill="1" applyBorder="1" applyAlignment="1" applyProtection="1">
      <alignment vertical="center"/>
    </xf>
    <xf numFmtId="0" fontId="4" fillId="0" borderId="7" xfId="0" applyFont="1" applyBorder="1" applyAlignment="1" applyProtection="1">
      <alignment horizontal="center" vertical="center"/>
    </xf>
    <xf numFmtId="170" fontId="4" fillId="0" borderId="7" xfId="0" applyNumberFormat="1" applyFont="1" applyBorder="1" applyAlignment="1" applyProtection="1">
      <alignment vertical="center"/>
    </xf>
    <xf numFmtId="170" fontId="4" fillId="0" borderId="7" xfId="0" applyNumberFormat="1" applyFont="1" applyFill="1" applyBorder="1" applyAlignment="1" applyProtection="1">
      <alignment vertical="center"/>
    </xf>
    <xf numFmtId="172" fontId="4" fillId="0" borderId="7" xfId="15" applyNumberFormat="1" applyFont="1" applyFill="1" applyBorder="1" applyAlignment="1" applyProtection="1">
      <alignment vertical="center"/>
    </xf>
    <xf numFmtId="170" fontId="4" fillId="0" borderId="7" xfId="0" applyNumberFormat="1" applyFont="1" applyFill="1" applyBorder="1" applyAlignment="1" applyProtection="1">
      <alignment horizontal="center" vertical="center"/>
    </xf>
    <xf numFmtId="2" fontId="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2" fontId="4" fillId="0" borderId="0" xfId="0" applyNumberFormat="1" applyFont="1" applyBorder="1" applyAlignment="1" applyProtection="1">
      <alignment vertical="center"/>
    </xf>
    <xf numFmtId="2" fontId="5" fillId="0" borderId="3" xfId="0" applyNumberFormat="1" applyFont="1" applyFill="1" applyBorder="1" applyAlignment="1" applyProtection="1">
      <alignment vertical="center"/>
    </xf>
    <xf numFmtId="0" fontId="5" fillId="0" borderId="3" xfId="0" applyFont="1" applyFill="1" applyBorder="1" applyAlignment="1" applyProtection="1">
      <alignment horizontal="center" vertical="center"/>
    </xf>
    <xf numFmtId="9" fontId="5" fillId="0" borderId="3" xfId="15" applyFont="1" applyFill="1" applyBorder="1" applyAlignment="1" applyProtection="1">
      <alignment vertical="center"/>
    </xf>
    <xf numFmtId="170" fontId="5" fillId="0" borderId="3" xfId="0" applyNumberFormat="1" applyFont="1" applyFill="1" applyBorder="1" applyAlignment="1" applyProtection="1">
      <alignment vertical="center"/>
    </xf>
    <xf numFmtId="170" fontId="5" fillId="0" borderId="3" xfId="0" applyNumberFormat="1" applyFont="1" applyFill="1" applyBorder="1" applyAlignment="1" applyProtection="1">
      <alignment horizontal="center" vertical="center"/>
    </xf>
    <xf numFmtId="0" fontId="4" fillId="0" borderId="6" xfId="0" applyFont="1" applyBorder="1" applyAlignment="1" applyProtection="1">
      <alignment vertical="center"/>
    </xf>
    <xf numFmtId="170" fontId="6" fillId="0" borderId="7" xfId="0" applyNumberFormat="1" applyFont="1" applyFill="1" applyBorder="1" applyAlignment="1" applyProtection="1">
      <alignment vertical="center"/>
    </xf>
    <xf numFmtId="170" fontId="5" fillId="0" borderId="7" xfId="0" applyNumberFormat="1" applyFont="1" applyFill="1" applyBorder="1" applyAlignment="1" applyProtection="1">
      <alignment vertical="center"/>
    </xf>
    <xf numFmtId="169" fontId="5" fillId="0" borderId="0" xfId="0" applyNumberFormat="1" applyFont="1" applyFill="1" applyBorder="1" applyAlignment="1" applyProtection="1">
      <alignment vertical="center"/>
    </xf>
    <xf numFmtId="0" fontId="5" fillId="0" borderId="3" xfId="0" applyFont="1" applyFill="1" applyBorder="1" applyAlignment="1" applyProtection="1">
      <alignment vertical="center"/>
    </xf>
    <xf numFmtId="170" fontId="4" fillId="0" borderId="3" xfId="0" applyNumberFormat="1" applyFont="1" applyBorder="1" applyAlignment="1" applyProtection="1">
      <alignment vertical="center"/>
    </xf>
    <xf numFmtId="0" fontId="33" fillId="0" borderId="7" xfId="0" applyFont="1" applyBorder="1" applyAlignment="1" applyProtection="1">
      <alignment vertical="center"/>
    </xf>
    <xf numFmtId="0" fontId="4" fillId="0" borderId="7" xfId="0" applyFont="1" applyFill="1" applyBorder="1" applyAlignment="1" applyProtection="1">
      <alignment horizontal="left" vertical="center"/>
    </xf>
    <xf numFmtId="0" fontId="32" fillId="0" borderId="7" xfId="0" applyFont="1" applyFill="1" applyBorder="1" applyAlignment="1" applyProtection="1">
      <alignment horizontal="left" vertical="center"/>
    </xf>
    <xf numFmtId="0" fontId="6" fillId="0" borderId="11" xfId="0" applyFont="1" applyFill="1" applyBorder="1" applyAlignment="1" applyProtection="1">
      <alignment vertical="center"/>
    </xf>
    <xf numFmtId="0" fontId="5" fillId="0" borderId="3" xfId="0" applyFont="1" applyFill="1" applyBorder="1" applyAlignment="1" applyProtection="1">
      <alignment horizontal="left" vertical="center"/>
    </xf>
    <xf numFmtId="0" fontId="30" fillId="0" borderId="12"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16" fillId="0" borderId="0" xfId="0" applyFont="1" applyAlignment="1">
      <alignment vertical="center" wrapText="1"/>
    </xf>
    <xf numFmtId="0" fontId="14" fillId="0" borderId="2" xfId="0" applyFont="1" applyBorder="1" applyAlignment="1">
      <alignment vertical="center"/>
    </xf>
    <xf numFmtId="0" fontId="14" fillId="0" borderId="0" xfId="0" applyFont="1" applyBorder="1" applyAlignment="1">
      <alignment vertical="center"/>
    </xf>
    <xf numFmtId="0" fontId="14" fillId="0" borderId="5" xfId="0" applyFont="1" applyBorder="1" applyAlignment="1">
      <alignment vertical="center"/>
    </xf>
    <xf numFmtId="0" fontId="5" fillId="0" borderId="10" xfId="0" applyFont="1" applyFill="1" applyBorder="1" applyAlignment="1" applyProtection="1">
      <alignment vertical="center"/>
    </xf>
    <xf numFmtId="0" fontId="14" fillId="0" borderId="7" xfId="0" applyFont="1" applyBorder="1" applyAlignment="1">
      <alignment vertical="center"/>
    </xf>
    <xf numFmtId="0" fontId="14" fillId="0" borderId="0" xfId="0" applyFont="1" applyBorder="1" applyAlignment="1" applyProtection="1">
      <alignment horizontal="right" vertical="center"/>
    </xf>
    <xf numFmtId="0" fontId="14" fillId="2" borderId="7"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0" applyFont="1" applyBorder="1" applyAlignment="1">
      <alignment horizontal="center" vertical="center"/>
    </xf>
    <xf numFmtId="0" fontId="14" fillId="0" borderId="13"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4" fillId="0" borderId="0" xfId="0" applyFont="1" applyBorder="1" applyAlignment="1">
      <alignment vertical="center" wrapText="1"/>
    </xf>
    <xf numFmtId="0" fontId="14" fillId="0" borderId="8" xfId="0" applyFont="1" applyBorder="1" applyAlignment="1">
      <alignment vertical="center"/>
    </xf>
    <xf numFmtId="49" fontId="27" fillId="3" borderId="14" xfId="0" applyNumberFormat="1" applyFont="1" applyFill="1" applyBorder="1" applyAlignment="1" applyProtection="1">
      <alignment horizontal="center" vertical="center"/>
      <protection locked="0"/>
    </xf>
    <xf numFmtId="0" fontId="14" fillId="0" borderId="15" xfId="0" applyFont="1" applyBorder="1" applyAlignment="1">
      <alignment vertical="center"/>
    </xf>
    <xf numFmtId="0" fontId="14" fillId="0" borderId="16" xfId="0" applyFont="1" applyBorder="1" applyAlignment="1">
      <alignment vertical="center"/>
    </xf>
    <xf numFmtId="0" fontId="16" fillId="0" borderId="0" xfId="0" applyFont="1" applyBorder="1" applyAlignment="1">
      <alignment vertical="center"/>
    </xf>
    <xf numFmtId="0" fontId="14" fillId="0" borderId="17" xfId="0" applyFont="1" applyBorder="1" applyAlignment="1">
      <alignment vertical="center"/>
    </xf>
    <xf numFmtId="0" fontId="14" fillId="0" borderId="4" xfId="0" applyFont="1" applyBorder="1" applyAlignment="1">
      <alignment vertical="center"/>
    </xf>
    <xf numFmtId="0" fontId="18" fillId="0" borderId="18" xfId="0" applyFont="1" applyBorder="1" applyAlignment="1">
      <alignment horizontal="left"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7" fillId="0" borderId="2"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0" fontId="7" fillId="0" borderId="0" xfId="0" applyFont="1" applyBorder="1" applyAlignment="1">
      <alignment horizontal="right" vertical="center"/>
    </xf>
    <xf numFmtId="0" fontId="17" fillId="0" borderId="2" xfId="0" applyFont="1" applyBorder="1" applyAlignment="1">
      <alignment horizontal="right" vertical="center"/>
    </xf>
    <xf numFmtId="0" fontId="17" fillId="0" borderId="0" xfId="0" applyFont="1" applyBorder="1" applyAlignment="1">
      <alignment horizontal="left" vertical="center"/>
    </xf>
    <xf numFmtId="0" fontId="17" fillId="0" borderId="0" xfId="0" applyFont="1" applyBorder="1" applyAlignment="1">
      <alignment horizontal="right" vertical="center"/>
    </xf>
    <xf numFmtId="0" fontId="18" fillId="0" borderId="2" xfId="0" applyFont="1" applyBorder="1" applyAlignment="1">
      <alignment horizontal="right" vertical="center"/>
    </xf>
    <xf numFmtId="14" fontId="17" fillId="3" borderId="21" xfId="0" applyNumberFormat="1" applyFont="1" applyFill="1" applyBorder="1" applyAlignment="1" applyProtection="1">
      <alignment vertical="center"/>
      <protection locked="0"/>
    </xf>
    <xf numFmtId="0" fontId="18" fillId="0" borderId="0" xfId="0" applyFont="1" applyBorder="1" applyAlignment="1">
      <alignment horizontal="right" vertical="center"/>
    </xf>
    <xf numFmtId="0" fontId="17" fillId="3" borderId="21" xfId="0" applyFont="1" applyFill="1" applyBorder="1" applyAlignment="1" applyProtection="1">
      <alignment vertical="center"/>
      <protection locked="0"/>
    </xf>
    <xf numFmtId="0" fontId="17" fillId="0" borderId="6" xfId="0" applyFont="1" applyBorder="1" applyAlignment="1">
      <alignment vertical="center"/>
    </xf>
    <xf numFmtId="0" fontId="17" fillId="0" borderId="7" xfId="0" applyFont="1" applyBorder="1" applyAlignment="1">
      <alignment vertical="center"/>
    </xf>
    <xf numFmtId="0" fontId="17" fillId="0" borderId="22" xfId="0" applyFont="1" applyBorder="1" applyAlignment="1">
      <alignment vertical="center"/>
    </xf>
    <xf numFmtId="0" fontId="18" fillId="0" borderId="23" xfId="0" applyFont="1" applyBorder="1" applyAlignment="1">
      <alignment vertical="center"/>
    </xf>
    <xf numFmtId="0" fontId="17" fillId="0" borderId="15" xfId="0" applyFont="1" applyBorder="1" applyAlignment="1">
      <alignment vertical="center"/>
    </xf>
    <xf numFmtId="14" fontId="21" fillId="3" borderId="24" xfId="0" applyNumberFormat="1" applyFont="1" applyFill="1" applyBorder="1" applyAlignment="1" applyProtection="1">
      <alignment vertical="center"/>
      <protection locked="0"/>
    </xf>
    <xf numFmtId="0" fontId="21" fillId="3" borderId="25" xfId="0" applyFont="1" applyFill="1" applyBorder="1" applyAlignment="1" applyProtection="1">
      <alignment vertical="center"/>
      <protection locked="0"/>
    </xf>
    <xf numFmtId="0" fontId="21" fillId="3" borderId="26" xfId="0" applyFont="1" applyFill="1" applyBorder="1" applyAlignment="1" applyProtection="1">
      <alignment vertical="center"/>
      <protection locked="0"/>
    </xf>
    <xf numFmtId="14" fontId="21" fillId="3" borderId="27" xfId="0" applyNumberFormat="1" applyFont="1" applyFill="1" applyBorder="1" applyAlignment="1" applyProtection="1">
      <alignment vertical="center"/>
      <protection locked="0"/>
    </xf>
    <xf numFmtId="0" fontId="21" fillId="3" borderId="28" xfId="0" applyFont="1" applyFill="1" applyBorder="1" applyAlignment="1" applyProtection="1">
      <alignment vertical="center"/>
      <protection locked="0"/>
    </xf>
    <xf numFmtId="0" fontId="21" fillId="3" borderId="29" xfId="0" applyFont="1" applyFill="1" applyBorder="1" applyAlignment="1" applyProtection="1">
      <alignment vertical="center"/>
      <protection locked="0"/>
    </xf>
    <xf numFmtId="0" fontId="21" fillId="3" borderId="27" xfId="0" applyFont="1" applyFill="1" applyBorder="1" applyAlignment="1" applyProtection="1">
      <alignment vertical="center"/>
      <protection locked="0"/>
    </xf>
    <xf numFmtId="0" fontId="21" fillId="3" borderId="30" xfId="0" applyFont="1" applyFill="1" applyBorder="1" applyAlignment="1" applyProtection="1">
      <alignment vertical="center"/>
      <protection locked="0"/>
    </xf>
    <xf numFmtId="0" fontId="21" fillId="3" borderId="31" xfId="0" applyFont="1" applyFill="1" applyBorder="1" applyAlignment="1" applyProtection="1">
      <alignment vertical="center"/>
      <protection locked="0"/>
    </xf>
    <xf numFmtId="0" fontId="21" fillId="3" borderId="32" xfId="0" applyFont="1" applyFill="1" applyBorder="1" applyAlignment="1" applyProtection="1">
      <alignment vertical="center"/>
      <protection locked="0"/>
    </xf>
    <xf numFmtId="0" fontId="18" fillId="0" borderId="33" xfId="0" applyFont="1" applyBorder="1" applyAlignment="1">
      <alignment horizontal="right" vertical="center"/>
    </xf>
    <xf numFmtId="0" fontId="18" fillId="0" borderId="34" xfId="0" applyFont="1" applyBorder="1" applyAlignment="1">
      <alignment horizontal="right" vertical="center"/>
    </xf>
    <xf numFmtId="0" fontId="18" fillId="0" borderId="14" xfId="0" applyFont="1" applyBorder="1" applyAlignment="1">
      <alignment horizontal="right" vertical="center"/>
    </xf>
    <xf numFmtId="0" fontId="18" fillId="0" borderId="35" xfId="0" applyFont="1" applyBorder="1" applyAlignment="1">
      <alignment horizontal="right" vertical="center"/>
    </xf>
    <xf numFmtId="0" fontId="18" fillId="0" borderId="10" xfId="0" applyFont="1" applyBorder="1" applyAlignment="1">
      <alignment horizontal="right" vertical="center"/>
    </xf>
    <xf numFmtId="0" fontId="14" fillId="0" borderId="6" xfId="0" applyFont="1" applyBorder="1" applyAlignment="1">
      <alignment vertical="center"/>
    </xf>
    <xf numFmtId="0" fontId="14" fillId="0" borderId="22" xfId="0" applyFont="1" applyBorder="1" applyAlignment="1">
      <alignment vertical="center"/>
    </xf>
    <xf numFmtId="170" fontId="14" fillId="0" borderId="22" xfId="0" applyNumberFormat="1" applyFont="1" applyBorder="1" applyAlignment="1">
      <alignment vertical="center"/>
    </xf>
    <xf numFmtId="170" fontId="0" fillId="0" borderId="0" xfId="0" applyNumberFormat="1"/>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43" fillId="0" borderId="2" xfId="0" applyFont="1" applyBorder="1" applyAlignment="1" applyProtection="1">
      <alignment horizontal="left" vertical="center"/>
    </xf>
    <xf numFmtId="0" fontId="16" fillId="0" borderId="2" xfId="0" applyFont="1" applyBorder="1" applyAlignment="1">
      <alignment horizontal="right" vertical="center"/>
    </xf>
    <xf numFmtId="0" fontId="18" fillId="0" borderId="33" xfId="0" applyFont="1" applyBorder="1" applyAlignment="1">
      <alignment vertical="center"/>
    </xf>
    <xf numFmtId="0" fontId="14" fillId="0" borderId="34" xfId="0" applyFont="1" applyBorder="1" applyAlignment="1">
      <alignment vertical="center"/>
    </xf>
    <xf numFmtId="0" fontId="14" fillId="0" borderId="36" xfId="0" applyFont="1" applyBorder="1" applyAlignment="1">
      <alignment vertical="center"/>
    </xf>
    <xf numFmtId="0" fontId="14" fillId="0" borderId="37" xfId="0" applyFont="1" applyBorder="1" applyAlignment="1">
      <alignment vertical="center" wrapText="1"/>
    </xf>
    <xf numFmtId="0" fontId="14" fillId="0" borderId="38" xfId="0" applyFont="1" applyBorder="1" applyAlignment="1">
      <alignment vertical="center" wrapText="1"/>
    </xf>
    <xf numFmtId="0" fontId="14" fillId="0" borderId="21" xfId="0" applyFont="1" applyBorder="1" applyAlignment="1">
      <alignment vertical="center" wrapText="1"/>
    </xf>
    <xf numFmtId="170" fontId="14" fillId="0" borderId="39" xfId="0" applyNumberFormat="1" applyFont="1" applyBorder="1" applyAlignment="1">
      <alignment vertical="center" wrapText="1"/>
    </xf>
    <xf numFmtId="14" fontId="20" fillId="3" borderId="40" xfId="0" applyNumberFormat="1" applyFont="1" applyFill="1" applyBorder="1" applyAlignment="1" applyProtection="1">
      <alignment vertical="center"/>
      <protection locked="0"/>
    </xf>
    <xf numFmtId="0" fontId="20" fillId="3" borderId="41" xfId="0" applyFont="1" applyFill="1" applyBorder="1" applyAlignment="1" applyProtection="1">
      <alignment vertical="center"/>
      <protection locked="0"/>
    </xf>
    <xf numFmtId="0" fontId="20" fillId="3" borderId="27" xfId="0" applyFont="1" applyFill="1" applyBorder="1" applyAlignment="1" applyProtection="1">
      <alignment vertical="center"/>
      <protection locked="0"/>
    </xf>
    <xf numFmtId="0" fontId="20" fillId="3" borderId="28" xfId="0" applyFont="1" applyFill="1" applyBorder="1" applyAlignment="1" applyProtection="1">
      <alignment vertical="center"/>
      <protection locked="0"/>
    </xf>
    <xf numFmtId="0" fontId="20" fillId="3" borderId="42" xfId="0" applyFont="1" applyFill="1" applyBorder="1" applyAlignment="1" applyProtection="1">
      <alignment vertical="center"/>
      <protection locked="0"/>
    </xf>
    <xf numFmtId="0" fontId="20" fillId="3" borderId="43" xfId="0" applyFont="1" applyFill="1" applyBorder="1" applyAlignment="1" applyProtection="1">
      <alignment vertical="center"/>
      <protection locked="0"/>
    </xf>
    <xf numFmtId="0" fontId="20" fillId="3" borderId="29" xfId="0" applyFont="1" applyFill="1" applyBorder="1" applyAlignment="1" applyProtection="1">
      <alignment vertical="center"/>
      <protection locked="0"/>
    </xf>
    <xf numFmtId="0" fontId="20" fillId="3" borderId="44" xfId="0" applyFont="1" applyFill="1" applyBorder="1" applyAlignment="1" applyProtection="1">
      <alignment vertical="center"/>
      <protection locked="0"/>
    </xf>
    <xf numFmtId="0" fontId="20" fillId="3" borderId="45" xfId="0" applyFont="1" applyFill="1" applyBorder="1" applyAlignment="1" applyProtection="1">
      <alignment vertical="center"/>
      <protection locked="0"/>
    </xf>
    <xf numFmtId="170" fontId="14" fillId="0" borderId="5" xfId="0" applyNumberFormat="1" applyFont="1" applyBorder="1" applyAlignment="1">
      <alignment vertical="center"/>
    </xf>
    <xf numFmtId="0" fontId="14" fillId="0" borderId="2" xfId="0" applyFont="1" applyBorder="1" applyAlignment="1">
      <alignment horizontal="right" vertical="center"/>
    </xf>
    <xf numFmtId="0" fontId="14" fillId="0" borderId="0" xfId="0" applyFont="1" applyBorder="1" applyAlignment="1">
      <alignment horizontal="right" vertical="center"/>
    </xf>
    <xf numFmtId="0" fontId="14" fillId="0" borderId="0" xfId="0" applyFont="1" applyFill="1" applyBorder="1" applyAlignment="1">
      <alignment horizontal="right" vertical="center"/>
    </xf>
    <xf numFmtId="0" fontId="14" fillId="0" borderId="10" xfId="0" applyFont="1" applyBorder="1" applyAlignment="1">
      <alignment vertical="center"/>
    </xf>
    <xf numFmtId="0" fontId="7" fillId="0" borderId="9" xfId="0" applyFont="1" applyBorder="1" applyAlignment="1">
      <alignment horizontal="right" vertical="center"/>
    </xf>
    <xf numFmtId="0" fontId="7" fillId="0" borderId="4" xfId="0" applyFont="1" applyBorder="1" applyAlignment="1">
      <alignment horizontal="right" vertical="center"/>
    </xf>
    <xf numFmtId="0" fontId="7" fillId="0" borderId="2"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46" xfId="0" applyFont="1" applyBorder="1" applyAlignment="1">
      <alignment horizontal="right" vertical="center"/>
    </xf>
    <xf numFmtId="1" fontId="14" fillId="0" borderId="0" xfId="0" applyNumberFormat="1" applyFont="1" applyBorder="1" applyAlignment="1">
      <alignment horizontal="left" vertical="center"/>
    </xf>
    <xf numFmtId="0" fontId="18" fillId="0" borderId="23" xfId="0" applyFont="1" applyBorder="1" applyAlignment="1">
      <alignment horizontal="left" vertical="center"/>
    </xf>
    <xf numFmtId="0" fontId="14" fillId="0" borderId="39" xfId="0" applyFont="1" applyBorder="1" applyAlignment="1">
      <alignment vertical="center" wrapText="1"/>
    </xf>
    <xf numFmtId="14" fontId="20" fillId="3" borderId="24" xfId="0" applyNumberFormat="1" applyFont="1" applyFill="1" applyBorder="1" applyAlignment="1" applyProtection="1">
      <alignment vertical="center"/>
      <protection locked="0"/>
    </xf>
    <xf numFmtId="0" fontId="20" fillId="3" borderId="26" xfId="0" applyFont="1" applyFill="1" applyBorder="1" applyAlignment="1" applyProtection="1">
      <alignment vertical="center"/>
      <protection locked="0"/>
    </xf>
    <xf numFmtId="0" fontId="20" fillId="3" borderId="47" xfId="0" applyFont="1" applyFill="1" applyBorder="1" applyAlignment="1" applyProtection="1">
      <alignment vertical="center"/>
      <protection locked="0"/>
    </xf>
    <xf numFmtId="0" fontId="20" fillId="3" borderId="14" xfId="0" applyFont="1" applyFill="1" applyBorder="1" applyAlignment="1" applyProtection="1">
      <alignment vertical="center"/>
      <protection locked="0"/>
    </xf>
    <xf numFmtId="170" fontId="20" fillId="3" borderId="26" xfId="0" applyNumberFormat="1" applyFont="1" applyFill="1" applyBorder="1" applyAlignment="1" applyProtection="1">
      <alignment vertical="center"/>
      <protection locked="0"/>
    </xf>
    <xf numFmtId="170" fontId="20" fillId="3" borderId="29" xfId="0" applyNumberFormat="1" applyFont="1" applyFill="1" applyBorder="1" applyAlignment="1" applyProtection="1">
      <alignment vertical="center"/>
      <protection locked="0"/>
    </xf>
    <xf numFmtId="0" fontId="20" fillId="3" borderId="30" xfId="0" applyFont="1" applyFill="1" applyBorder="1" applyAlignment="1" applyProtection="1">
      <alignment vertical="center"/>
      <protection locked="0"/>
    </xf>
    <xf numFmtId="0" fontId="20" fillId="3" borderId="32" xfId="0" applyFont="1" applyFill="1" applyBorder="1" applyAlignment="1" applyProtection="1">
      <alignment vertical="center"/>
      <protection locked="0"/>
    </xf>
    <xf numFmtId="0" fontId="20" fillId="3" borderId="31" xfId="0" applyFont="1" applyFill="1" applyBorder="1" applyAlignment="1" applyProtection="1">
      <alignment vertical="center"/>
      <protection locked="0"/>
    </xf>
    <xf numFmtId="0" fontId="20" fillId="3" borderId="48" xfId="0" applyFont="1" applyFill="1" applyBorder="1" applyAlignment="1" applyProtection="1">
      <alignment vertical="center"/>
      <protection locked="0"/>
    </xf>
    <xf numFmtId="170" fontId="20" fillId="3" borderId="32" xfId="0" applyNumberFormat="1" applyFont="1" applyFill="1" applyBorder="1" applyAlignment="1" applyProtection="1">
      <alignment vertical="center"/>
      <protection locked="0"/>
    </xf>
    <xf numFmtId="0" fontId="20" fillId="3" borderId="34" xfId="0" applyFont="1" applyFill="1" applyBorder="1" applyAlignment="1" applyProtection="1">
      <alignment vertical="center"/>
      <protection locked="0"/>
    </xf>
    <xf numFmtId="0" fontId="20" fillId="3" borderId="10" xfId="0" applyFont="1" applyFill="1" applyBorder="1" applyAlignment="1" applyProtection="1">
      <alignment vertical="center"/>
      <protection locked="0"/>
    </xf>
    <xf numFmtId="0" fontId="14" fillId="0" borderId="38" xfId="0" applyFont="1" applyBorder="1" applyAlignment="1">
      <alignment vertical="center"/>
    </xf>
    <xf numFmtId="14" fontId="20" fillId="3" borderId="49" xfId="0" applyNumberFormat="1" applyFont="1" applyFill="1" applyBorder="1" applyAlignment="1" applyProtection="1">
      <alignment vertical="center"/>
      <protection locked="0"/>
    </xf>
    <xf numFmtId="0" fontId="20" fillId="3" borderId="13" xfId="0" applyFont="1" applyFill="1" applyBorder="1" applyAlignment="1" applyProtection="1">
      <alignment vertical="center"/>
      <protection locked="0"/>
    </xf>
    <xf numFmtId="0" fontId="20" fillId="3" borderId="50" xfId="0" applyFont="1" applyFill="1" applyBorder="1" applyAlignment="1" applyProtection="1">
      <alignment vertical="center"/>
      <protection locked="0"/>
    </xf>
    <xf numFmtId="0" fontId="20" fillId="3" borderId="51" xfId="0" applyFont="1" applyFill="1" applyBorder="1" applyAlignment="1" applyProtection="1">
      <alignment vertical="center"/>
      <protection locked="0"/>
    </xf>
    <xf numFmtId="0" fontId="14" fillId="0" borderId="37" xfId="0" applyFont="1" applyBorder="1" applyAlignment="1">
      <alignment vertical="center"/>
    </xf>
    <xf numFmtId="0" fontId="5" fillId="3" borderId="14" xfId="0" applyFont="1" applyFill="1" applyBorder="1" applyAlignment="1" applyProtection="1">
      <alignment vertical="center"/>
      <protection locked="0"/>
    </xf>
    <xf numFmtId="0" fontId="5" fillId="3" borderId="43" xfId="0" applyFont="1" applyFill="1" applyBorder="1" applyAlignment="1" applyProtection="1">
      <alignment vertical="center"/>
      <protection locked="0"/>
    </xf>
    <xf numFmtId="0" fontId="22" fillId="0" borderId="12" xfId="0" applyFont="1" applyBorder="1" applyAlignment="1">
      <alignment horizontal="left" vertical="center"/>
    </xf>
    <xf numFmtId="0" fontId="7" fillId="0" borderId="8" xfId="0" applyFont="1" applyBorder="1" applyAlignment="1">
      <alignment horizontal="right" vertical="center"/>
    </xf>
    <xf numFmtId="0" fontId="14" fillId="0" borderId="5" xfId="0" applyFont="1" applyBorder="1" applyAlignment="1">
      <alignment horizontal="center" vertical="center"/>
    </xf>
    <xf numFmtId="0" fontId="14" fillId="0" borderId="9" xfId="0" applyFont="1" applyBorder="1" applyAlignment="1">
      <alignment vertical="center"/>
    </xf>
    <xf numFmtId="0" fontId="14" fillId="0" borderId="21" xfId="0" applyFont="1" applyBorder="1" applyAlignment="1">
      <alignment vertical="center"/>
    </xf>
    <xf numFmtId="0" fontId="20" fillId="3" borderId="52" xfId="0" applyFont="1" applyFill="1" applyBorder="1" applyAlignment="1" applyProtection="1">
      <alignment vertical="center"/>
      <protection locked="0"/>
    </xf>
    <xf numFmtId="0" fontId="14" fillId="0" borderId="15" xfId="0" applyFont="1" applyBorder="1" applyAlignment="1">
      <alignment horizontal="left" vertical="center"/>
    </xf>
    <xf numFmtId="1" fontId="16" fillId="0" borderId="7" xfId="0" applyNumberFormat="1" applyFont="1" applyBorder="1" applyAlignment="1">
      <alignment horizontal="right" vertical="center"/>
    </xf>
    <xf numFmtId="1" fontId="14" fillId="0" borderId="7" xfId="0" applyNumberFormat="1" applyFont="1" applyBorder="1" applyAlignment="1">
      <alignment horizontal="left" vertical="center"/>
    </xf>
    <xf numFmtId="0" fontId="14" fillId="3" borderId="38" xfId="0" applyFont="1" applyFill="1" applyBorder="1" applyAlignment="1" applyProtection="1">
      <alignment horizontal="right" vertical="center"/>
      <protection locked="0"/>
    </xf>
    <xf numFmtId="0" fontId="14" fillId="3" borderId="53" xfId="0" applyFont="1" applyFill="1" applyBorder="1" applyAlignment="1" applyProtection="1">
      <alignment horizontal="right" vertical="center"/>
      <protection locked="0"/>
    </xf>
    <xf numFmtId="0" fontId="14" fillId="3" borderId="21" xfId="0" applyFont="1" applyFill="1" applyBorder="1" applyAlignment="1" applyProtection="1">
      <alignment vertical="center"/>
      <protection locked="0"/>
    </xf>
    <xf numFmtId="14" fontId="20" fillId="3" borderId="24" xfId="0" applyNumberFormat="1" applyFont="1" applyFill="1" applyBorder="1" applyAlignment="1" applyProtection="1">
      <alignment vertical="center" wrapText="1"/>
      <protection locked="0"/>
    </xf>
    <xf numFmtId="0" fontId="20" fillId="3" borderId="26" xfId="0" applyFont="1" applyFill="1" applyBorder="1" applyAlignment="1" applyProtection="1">
      <alignment vertical="center" wrapText="1"/>
      <protection locked="0"/>
    </xf>
    <xf numFmtId="0" fontId="20" fillId="3" borderId="27" xfId="0" applyFont="1" applyFill="1" applyBorder="1" applyAlignment="1" applyProtection="1">
      <alignment vertical="center" wrapText="1"/>
      <protection locked="0"/>
    </xf>
    <xf numFmtId="0" fontId="20" fillId="3" borderId="29" xfId="0" applyFont="1" applyFill="1" applyBorder="1" applyAlignment="1" applyProtection="1">
      <alignment vertical="center" wrapText="1"/>
      <protection locked="0"/>
    </xf>
    <xf numFmtId="0" fontId="20" fillId="3" borderId="30" xfId="0" applyFont="1" applyFill="1" applyBorder="1" applyAlignment="1" applyProtection="1">
      <alignment vertical="center" wrapText="1"/>
      <protection locked="0"/>
    </xf>
    <xf numFmtId="0" fontId="20" fillId="3" borderId="32" xfId="0" applyFont="1" applyFill="1" applyBorder="1" applyAlignment="1" applyProtection="1">
      <alignment vertical="center" wrapText="1"/>
      <protection locked="0"/>
    </xf>
    <xf numFmtId="0" fontId="19" fillId="0" borderId="4" xfId="0" applyFont="1" applyBorder="1" applyAlignment="1">
      <alignment horizontal="center" vertical="center"/>
    </xf>
    <xf numFmtId="0" fontId="43" fillId="0" borderId="4" xfId="0" applyFont="1" applyBorder="1" applyAlignment="1" applyProtection="1">
      <alignment horizontal="left" vertical="center"/>
    </xf>
    <xf numFmtId="0" fontId="19" fillId="0" borderId="17" xfId="0" applyFont="1" applyBorder="1" applyAlignment="1">
      <alignment horizontal="center" vertical="center"/>
    </xf>
    <xf numFmtId="1" fontId="35" fillId="0" borderId="0" xfId="0" applyNumberFormat="1" applyFont="1" applyBorder="1" applyAlignment="1">
      <alignment horizontal="right" vertical="center"/>
    </xf>
    <xf numFmtId="0" fontId="19" fillId="0" borderId="2" xfId="0" applyFont="1" applyBorder="1" applyAlignment="1">
      <alignment vertical="center"/>
    </xf>
    <xf numFmtId="0" fontId="19" fillId="0" borderId="0" xfId="0" applyFont="1" applyBorder="1" applyAlignment="1">
      <alignment vertical="center"/>
    </xf>
    <xf numFmtId="0" fontId="14" fillId="0" borderId="0" xfId="0" applyFont="1" applyFill="1" applyBorder="1" applyAlignment="1">
      <alignment vertical="center"/>
    </xf>
    <xf numFmtId="49" fontId="14" fillId="0" borderId="5" xfId="0" applyNumberFormat="1" applyFont="1" applyBorder="1" applyAlignment="1" applyProtection="1">
      <alignment vertical="center"/>
      <protection locked="0"/>
    </xf>
    <xf numFmtId="0" fontId="7" fillId="0" borderId="54" xfId="0" applyFont="1" applyBorder="1" applyAlignment="1" applyProtection="1">
      <alignment horizontal="center" vertical="center" wrapText="1"/>
    </xf>
    <xf numFmtId="0" fontId="7" fillId="0" borderId="55" xfId="0" applyFont="1" applyBorder="1" applyAlignment="1" applyProtection="1">
      <alignment horizontal="center" vertical="center" wrapText="1"/>
    </xf>
    <xf numFmtId="49" fontId="7" fillId="0" borderId="30" xfId="0" applyNumberFormat="1" applyFont="1" applyFill="1" applyBorder="1" applyAlignment="1" applyProtection="1">
      <alignment horizontal="center" vertical="center"/>
    </xf>
    <xf numFmtId="49" fontId="7" fillId="0" borderId="56" xfId="0" applyNumberFormat="1" applyFont="1" applyFill="1" applyBorder="1" applyAlignment="1" applyProtection="1">
      <alignment horizontal="center" vertical="center" wrapText="1"/>
    </xf>
    <xf numFmtId="49" fontId="7" fillId="0" borderId="37" xfId="0" applyNumberFormat="1" applyFont="1" applyBorder="1" applyAlignment="1" applyProtection="1">
      <alignment horizontal="center" vertical="center"/>
    </xf>
    <xf numFmtId="49" fontId="7" fillId="0" borderId="30" xfId="0" applyNumberFormat="1" applyFont="1" applyBorder="1" applyAlignment="1" applyProtection="1">
      <alignment horizontal="center" vertical="center"/>
    </xf>
    <xf numFmtId="0" fontId="14" fillId="0" borderId="57" xfId="0" applyFont="1" applyBorder="1" applyAlignment="1" applyProtection="1">
      <alignment vertical="center"/>
    </xf>
    <xf numFmtId="49" fontId="7" fillId="0" borderId="54" xfId="0" applyNumberFormat="1" applyFont="1" applyBorder="1" applyAlignment="1" applyProtection="1">
      <alignment vertical="center"/>
    </xf>
    <xf numFmtId="0" fontId="44" fillId="0" borderId="21" xfId="0" applyNumberFormat="1" applyFont="1" applyFill="1" applyBorder="1" applyAlignment="1" applyProtection="1">
      <alignment horizontal="center" vertical="center"/>
    </xf>
    <xf numFmtId="44" fontId="18" fillId="0" borderId="7" xfId="1" applyFont="1" applyBorder="1" applyAlignment="1">
      <alignment horizontal="right" vertical="center"/>
    </xf>
    <xf numFmtId="0" fontId="20" fillId="0" borderId="0" xfId="0" applyFont="1" applyBorder="1" applyAlignment="1" applyProtection="1">
      <alignment vertical="center"/>
      <protection locked="0"/>
    </xf>
    <xf numFmtId="0" fontId="18" fillId="0" borderId="58" xfId="0" applyFont="1" applyBorder="1" applyAlignment="1">
      <alignment horizontal="right" vertical="center"/>
    </xf>
    <xf numFmtId="0" fontId="33" fillId="0" borderId="0" xfId="0" applyFont="1" applyBorder="1" applyAlignment="1">
      <alignment horizontal="left" vertical="center"/>
    </xf>
    <xf numFmtId="0" fontId="18" fillId="0" borderId="35" xfId="0" applyFont="1" applyBorder="1" applyAlignment="1">
      <alignment horizontal="left" vertical="center"/>
    </xf>
    <xf numFmtId="0" fontId="45" fillId="0" borderId="0" xfId="0" applyFont="1" applyBorder="1" applyAlignment="1">
      <alignment vertical="center"/>
    </xf>
    <xf numFmtId="172" fontId="40" fillId="0" borderId="60" xfId="0" applyNumberFormat="1" applyFont="1" applyFill="1" applyBorder="1" applyAlignment="1" applyProtection="1">
      <alignment horizontal="center" vertical="center"/>
    </xf>
    <xf numFmtId="0" fontId="4" fillId="0" borderId="2" xfId="0" applyFont="1" applyFill="1" applyBorder="1" applyAlignment="1" applyProtection="1">
      <alignment vertical="center"/>
    </xf>
    <xf numFmtId="165" fontId="6" fillId="0" borderId="0" xfId="0" applyNumberFormat="1" applyFont="1" applyFill="1" applyBorder="1" applyAlignment="1" applyProtection="1">
      <alignment vertical="center"/>
    </xf>
    <xf numFmtId="0" fontId="7" fillId="0" borderId="1" xfId="0" applyFont="1" applyBorder="1" applyAlignment="1" applyProtection="1">
      <alignment horizontal="left" vertical="center"/>
    </xf>
    <xf numFmtId="165" fontId="5" fillId="0" borderId="1"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5" fillId="0" borderId="11" xfId="0" applyFont="1" applyFill="1" applyBorder="1" applyAlignment="1" applyProtection="1">
      <alignment vertical="center"/>
    </xf>
    <xf numFmtId="0" fontId="14" fillId="0" borderId="8" xfId="0" applyFont="1" applyBorder="1" applyAlignment="1">
      <alignment horizontal="right" vertical="center"/>
    </xf>
    <xf numFmtId="1" fontId="14" fillId="0" borderId="8" xfId="0" applyNumberFormat="1" applyFont="1" applyBorder="1" applyAlignment="1">
      <alignment horizontal="left" vertical="center"/>
    </xf>
    <xf numFmtId="0" fontId="7" fillId="0" borderId="1" xfId="0" applyFont="1" applyBorder="1" applyAlignment="1">
      <alignment horizontal="right" vertical="center"/>
    </xf>
    <xf numFmtId="0" fontId="7" fillId="0" borderId="33" xfId="0" applyFont="1" applyBorder="1" applyAlignment="1">
      <alignment horizontal="right" vertical="center"/>
    </xf>
    <xf numFmtId="0" fontId="7" fillId="0" borderId="34" xfId="0" applyFont="1" applyBorder="1" applyAlignment="1">
      <alignment horizontal="right" vertical="center"/>
    </xf>
    <xf numFmtId="0" fontId="7" fillId="0" borderId="14" xfId="0" applyFont="1" applyBorder="1" applyAlignment="1">
      <alignment horizontal="right" vertical="center"/>
    </xf>
    <xf numFmtId="0" fontId="20" fillId="3" borderId="61" xfId="0" applyFont="1" applyFill="1" applyBorder="1" applyAlignment="1" applyProtection="1">
      <alignment vertical="center"/>
      <protection locked="0"/>
    </xf>
    <xf numFmtId="0" fontId="18" fillId="3" borderId="27" xfId="0" applyFont="1" applyFill="1" applyBorder="1" applyAlignment="1" applyProtection="1">
      <alignment horizontal="left" vertical="center"/>
      <protection locked="0"/>
    </xf>
    <xf numFmtId="0" fontId="18" fillId="0" borderId="18" xfId="0" applyFont="1" applyBorder="1" applyAlignment="1">
      <alignment vertical="center"/>
    </xf>
    <xf numFmtId="0" fontId="17" fillId="0" borderId="19" xfId="0" applyFont="1" applyBorder="1" applyAlignment="1">
      <alignment vertical="center"/>
    </xf>
    <xf numFmtId="170" fontId="17" fillId="0" borderId="20" xfId="0" applyNumberFormat="1" applyFont="1" applyBorder="1" applyAlignment="1">
      <alignment vertical="center"/>
    </xf>
    <xf numFmtId="0" fontId="17" fillId="0" borderId="8" xfId="0" applyFont="1" applyBorder="1" applyAlignment="1">
      <alignment vertical="center"/>
    </xf>
    <xf numFmtId="0" fontId="18" fillId="0" borderId="6" xfId="0" applyFont="1" applyBorder="1" applyAlignment="1">
      <alignment horizontal="right" vertical="center"/>
    </xf>
    <xf numFmtId="0" fontId="18" fillId="0" borderId="7" xfId="0" applyFont="1" applyBorder="1" applyAlignment="1">
      <alignment horizontal="right" vertical="center"/>
    </xf>
    <xf numFmtId="0" fontId="14" fillId="0" borderId="62" xfId="0" applyFont="1" applyBorder="1" applyAlignment="1">
      <alignment vertical="center"/>
    </xf>
    <xf numFmtId="0" fontId="14" fillId="0" borderId="11" xfId="0" applyFont="1" applyBorder="1" applyAlignment="1">
      <alignment vertical="center"/>
    </xf>
    <xf numFmtId="0" fontId="17" fillId="0" borderId="11" xfId="0" applyFont="1" applyBorder="1" applyAlignment="1">
      <alignment vertical="center"/>
    </xf>
    <xf numFmtId="0" fontId="18" fillId="0" borderId="11" xfId="0" applyFont="1" applyBorder="1" applyAlignment="1">
      <alignment horizontal="right" vertical="center"/>
    </xf>
    <xf numFmtId="0" fontId="20" fillId="3" borderId="63" xfId="0" applyFont="1" applyFill="1" applyBorder="1" applyAlignment="1" applyProtection="1">
      <alignment vertical="center"/>
      <protection locked="0"/>
    </xf>
    <xf numFmtId="0" fontId="20" fillId="3" borderId="64" xfId="0" applyFont="1" applyFill="1" applyBorder="1" applyAlignment="1" applyProtection="1">
      <alignment vertical="center"/>
      <protection locked="0"/>
    </xf>
    <xf numFmtId="0" fontId="20" fillId="3" borderId="65" xfId="0" applyFont="1" applyFill="1" applyBorder="1" applyAlignment="1" applyProtection="1">
      <alignment vertical="center"/>
      <protection locked="0"/>
    </xf>
    <xf numFmtId="0" fontId="20" fillId="3" borderId="66" xfId="0" applyFont="1" applyFill="1" applyBorder="1" applyAlignment="1" applyProtection="1">
      <alignment vertical="center"/>
      <protection locked="0"/>
    </xf>
    <xf numFmtId="0" fontId="20" fillId="3" borderId="49" xfId="0" applyFont="1" applyFill="1" applyBorder="1" applyAlignment="1" applyProtection="1">
      <alignment vertical="center"/>
      <protection locked="0"/>
    </xf>
    <xf numFmtId="0" fontId="5" fillId="3" borderId="50" xfId="0" applyFont="1" applyFill="1" applyBorder="1" applyAlignment="1" applyProtection="1">
      <alignment vertical="center"/>
      <protection locked="0"/>
    </xf>
    <xf numFmtId="0" fontId="20" fillId="0" borderId="34" xfId="0" applyFont="1" applyBorder="1" applyAlignment="1" applyProtection="1">
      <alignment vertical="center"/>
      <protection locked="0"/>
    </xf>
    <xf numFmtId="0" fontId="7" fillId="0" borderId="62" xfId="0" applyFont="1" applyBorder="1" applyAlignment="1">
      <alignment horizontal="right" vertical="center"/>
    </xf>
    <xf numFmtId="0" fontId="7" fillId="0" borderId="11" xfId="0" applyFont="1" applyBorder="1" applyAlignment="1">
      <alignment horizontal="right" vertical="center"/>
    </xf>
    <xf numFmtId="44" fontId="18" fillId="0" borderId="11" xfId="1" applyFont="1" applyBorder="1" applyAlignment="1">
      <alignment horizontal="right" vertical="center"/>
    </xf>
    <xf numFmtId="0" fontId="7" fillId="0" borderId="2" xfId="0" applyFont="1" applyBorder="1" applyAlignment="1">
      <alignment vertical="center"/>
    </xf>
    <xf numFmtId="0" fontId="14" fillId="0" borderId="67" xfId="0" applyFont="1" applyBorder="1" applyAlignment="1">
      <alignment vertical="center"/>
    </xf>
    <xf numFmtId="0" fontId="14" fillId="0" borderId="3" xfId="0" applyFont="1" applyBorder="1" applyAlignment="1">
      <alignment vertical="center"/>
    </xf>
    <xf numFmtId="0" fontId="14" fillId="0" borderId="13" xfId="0" applyFont="1" applyBorder="1" applyAlignment="1">
      <alignment vertical="center"/>
    </xf>
    <xf numFmtId="0" fontId="42" fillId="0" borderId="4" xfId="0" applyFont="1" applyBorder="1" applyAlignment="1">
      <alignment horizontal="left" vertical="center"/>
    </xf>
    <xf numFmtId="0" fontId="7" fillId="0" borderId="58" xfId="0" applyFont="1" applyBorder="1" applyAlignment="1" applyProtection="1">
      <alignment horizontal="center" vertical="center" wrapText="1"/>
    </xf>
    <xf numFmtId="49" fontId="7" fillId="0" borderId="58" xfId="0" applyNumberFormat="1" applyFont="1" applyBorder="1" applyAlignment="1" applyProtection="1">
      <alignment vertical="center"/>
    </xf>
    <xf numFmtId="15" fontId="7" fillId="4" borderId="50" xfId="0" applyNumberFormat="1" applyFont="1" applyFill="1" applyBorder="1" applyAlignment="1" applyProtection="1">
      <alignment horizontal="center" vertical="center"/>
      <protection locked="0"/>
    </xf>
    <xf numFmtId="15" fontId="7" fillId="4" borderId="14" xfId="0" applyNumberFormat="1" applyFont="1" applyFill="1" applyBorder="1" applyAlignment="1" applyProtection="1">
      <alignment horizontal="center" vertical="center"/>
      <protection locked="0"/>
    </xf>
    <xf numFmtId="176" fontId="20" fillId="0" borderId="29" xfId="0" applyNumberFormat="1" applyFont="1" applyFill="1" applyBorder="1" applyAlignment="1" applyProtection="1">
      <alignment vertical="center"/>
    </xf>
    <xf numFmtId="176" fontId="20" fillId="3" borderId="26" xfId="0" applyNumberFormat="1" applyFont="1" applyFill="1" applyBorder="1" applyAlignment="1" applyProtection="1">
      <alignment vertical="center"/>
      <protection locked="0"/>
    </xf>
    <xf numFmtId="176" fontId="20" fillId="3" borderId="29" xfId="0" applyNumberFormat="1" applyFont="1" applyFill="1" applyBorder="1" applyAlignment="1" applyProtection="1">
      <alignment vertical="center"/>
      <protection locked="0"/>
    </xf>
    <xf numFmtId="176" fontId="20" fillId="3" borderId="32" xfId="0" applyNumberFormat="1" applyFont="1" applyFill="1" applyBorder="1" applyAlignment="1" applyProtection="1">
      <alignment vertical="center"/>
      <protection locked="0"/>
    </xf>
    <xf numFmtId="176" fontId="20" fillId="3" borderId="51" xfId="0" applyNumberFormat="1" applyFont="1" applyFill="1" applyBorder="1" applyAlignment="1" applyProtection="1">
      <alignment vertical="center"/>
      <protection locked="0"/>
    </xf>
    <xf numFmtId="176" fontId="20" fillId="3" borderId="66" xfId="0" applyNumberFormat="1" applyFont="1" applyFill="1" applyBorder="1" applyAlignment="1" applyProtection="1">
      <alignment vertical="center"/>
      <protection locked="0"/>
    </xf>
    <xf numFmtId="0" fontId="25" fillId="0" borderId="0" xfId="0" applyFont="1" applyFill="1" applyBorder="1" applyAlignment="1" applyProtection="1">
      <alignment vertical="center"/>
    </xf>
    <xf numFmtId="3" fontId="27" fillId="0" borderId="0" xfId="14" applyNumberFormat="1" applyFont="1" applyFill="1" applyBorder="1" applyProtection="1"/>
    <xf numFmtId="174" fontId="26" fillId="0" borderId="68" xfId="0" applyNumberFormat="1" applyFont="1" applyFill="1" applyBorder="1" applyAlignment="1">
      <alignment horizontal="right"/>
    </xf>
    <xf numFmtId="0" fontId="24" fillId="3" borderId="21" xfId="0" applyFont="1" applyFill="1" applyBorder="1" applyAlignment="1" applyProtection="1">
      <alignment horizontal="center" vertical="center"/>
      <protection locked="0"/>
    </xf>
    <xf numFmtId="0" fontId="17" fillId="0" borderId="38" xfId="0" applyFont="1" applyBorder="1" applyAlignment="1">
      <alignment horizontal="right" vertical="center"/>
    </xf>
    <xf numFmtId="49" fontId="18" fillId="0" borderId="0" xfId="0" applyNumberFormat="1" applyFont="1" applyFill="1" applyBorder="1" applyAlignment="1">
      <alignment vertical="center"/>
    </xf>
    <xf numFmtId="0" fontId="24" fillId="0" borderId="0" xfId="0" applyFont="1" applyFill="1" applyBorder="1" applyAlignment="1" applyProtection="1">
      <alignment horizontal="center" vertical="center"/>
    </xf>
    <xf numFmtId="0" fontId="18" fillId="0" borderId="0" xfId="0" applyFont="1" applyFill="1" applyBorder="1" applyAlignment="1" applyProtection="1">
      <alignment horizontal="right" vertical="center"/>
    </xf>
    <xf numFmtId="0" fontId="18" fillId="0" borderId="6" xfId="0" applyFont="1" applyBorder="1" applyAlignment="1" applyProtection="1">
      <alignment horizontal="left" vertical="center"/>
    </xf>
    <xf numFmtId="0" fontId="18" fillId="0" borderId="7" xfId="0" applyFont="1" applyBorder="1" applyAlignment="1" applyProtection="1">
      <alignment horizontal="right" vertical="center"/>
    </xf>
    <xf numFmtId="0" fontId="18" fillId="0" borderId="2" xfId="0" applyFont="1" applyBorder="1" applyAlignment="1" applyProtection="1">
      <alignment horizontal="left" vertical="center"/>
    </xf>
    <xf numFmtId="0" fontId="18" fillId="0" borderId="0" xfId="0" applyFont="1" applyBorder="1" applyAlignment="1" applyProtection="1">
      <alignment horizontal="right" vertical="center"/>
    </xf>
    <xf numFmtId="49" fontId="18" fillId="0" borderId="0" xfId="0" applyNumberFormat="1" applyFont="1" applyBorder="1" applyAlignment="1" applyProtection="1">
      <alignment horizontal="right" vertical="center"/>
    </xf>
    <xf numFmtId="0" fontId="34" fillId="0" borderId="7" xfId="13" applyFont="1" applyFill="1" applyBorder="1" applyAlignment="1" applyProtection="1">
      <alignment horizontal="left" vertical="center"/>
    </xf>
    <xf numFmtId="0" fontId="18" fillId="0" borderId="7" xfId="0" applyFont="1" applyBorder="1" applyAlignment="1" applyProtection="1">
      <alignment vertical="center"/>
    </xf>
    <xf numFmtId="0" fontId="18" fillId="0" borderId="2" xfId="0" applyFont="1" applyFill="1" applyBorder="1" applyAlignment="1" applyProtection="1">
      <alignment horizontal="left" vertical="center"/>
    </xf>
    <xf numFmtId="0" fontId="14" fillId="0" borderId="0" xfId="0" applyFont="1" applyAlignment="1">
      <alignment vertical="center" wrapText="1"/>
    </xf>
    <xf numFmtId="0" fontId="42" fillId="0" borderId="0" xfId="0" applyFont="1" applyAlignment="1">
      <alignment vertical="center" wrapText="1"/>
    </xf>
    <xf numFmtId="0" fontId="14" fillId="0" borderId="0" xfId="0" applyNumberFormat="1" applyFont="1" applyAlignment="1">
      <alignment vertical="center" wrapText="1"/>
    </xf>
    <xf numFmtId="0" fontId="14" fillId="0" borderId="0" xfId="0" applyNumberFormat="1" applyFont="1" applyBorder="1" applyAlignment="1">
      <alignment vertical="center" wrapText="1"/>
    </xf>
    <xf numFmtId="0" fontId="16" fillId="0" borderId="0" xfId="0" applyNumberFormat="1" applyFont="1" applyAlignment="1">
      <alignment vertical="center" wrapText="1"/>
    </xf>
    <xf numFmtId="0" fontId="14" fillId="0" borderId="0" xfId="0" applyFont="1" applyAlignment="1">
      <alignment horizontal="center" vertical="center" wrapText="1"/>
    </xf>
    <xf numFmtId="0" fontId="18" fillId="0" borderId="9" xfId="0" applyFont="1" applyBorder="1" applyAlignment="1" applyProtection="1">
      <alignment vertical="center"/>
    </xf>
    <xf numFmtId="0" fontId="17" fillId="0" borderId="4" xfId="0" applyFont="1" applyBorder="1" applyAlignment="1" applyProtection="1">
      <alignment vertical="center"/>
    </xf>
    <xf numFmtId="49" fontId="17" fillId="0" borderId="0" xfId="0" applyNumberFormat="1" applyFont="1" applyBorder="1" applyAlignment="1" applyProtection="1">
      <alignment vertical="center"/>
    </xf>
    <xf numFmtId="0" fontId="53" fillId="0" borderId="0" xfId="0" applyFont="1" applyBorder="1" applyAlignment="1" applyProtection="1">
      <alignment horizontal="center" vertical="center"/>
    </xf>
    <xf numFmtId="6" fontId="26" fillId="0" borderId="69" xfId="0" applyNumberFormat="1" applyFont="1" applyFill="1" applyBorder="1"/>
    <xf numFmtId="6" fontId="26" fillId="0" borderId="70" xfId="0" applyNumberFormat="1" applyFont="1" applyFill="1" applyBorder="1"/>
    <xf numFmtId="6" fontId="26" fillId="0" borderId="21" xfId="0" applyNumberFormat="1" applyFont="1" applyFill="1" applyBorder="1"/>
    <xf numFmtId="6" fontId="26" fillId="0" borderId="71" xfId="0" applyNumberFormat="1" applyFont="1" applyFill="1" applyBorder="1"/>
    <xf numFmtId="6" fontId="26" fillId="0" borderId="72" xfId="0" applyNumberFormat="1" applyFont="1" applyFill="1" applyBorder="1"/>
    <xf numFmtId="0" fontId="14" fillId="0" borderId="0" xfId="0" applyFont="1"/>
    <xf numFmtId="0" fontId="26" fillId="0" borderId="69" xfId="0" applyFont="1" applyBorder="1"/>
    <xf numFmtId="0" fontId="15" fillId="0" borderId="0" xfId="0" applyFont="1"/>
    <xf numFmtId="0" fontId="5" fillId="0" borderId="73" xfId="0" applyFont="1" applyFill="1" applyBorder="1" applyAlignment="1" applyProtection="1">
      <alignment vertical="center"/>
    </xf>
    <xf numFmtId="0" fontId="48" fillId="0" borderId="73" xfId="0" applyFont="1" applyFill="1" applyBorder="1" applyAlignment="1" applyProtection="1">
      <alignment vertical="center"/>
    </xf>
    <xf numFmtId="0" fontId="49" fillId="0" borderId="73" xfId="0" applyFont="1" applyFill="1" applyBorder="1" applyAlignment="1" applyProtection="1">
      <alignment vertical="center"/>
    </xf>
    <xf numFmtId="49" fontId="18" fillId="3" borderId="31" xfId="0" applyNumberFormat="1" applyFont="1" applyFill="1" applyBorder="1" applyAlignment="1" applyProtection="1">
      <alignment vertical="center"/>
      <protection locked="0"/>
    </xf>
    <xf numFmtId="0" fontId="38" fillId="0" borderId="74" xfId="0" applyFont="1" applyBorder="1" applyAlignment="1" applyProtection="1">
      <alignment horizontal="center" vertical="center"/>
    </xf>
    <xf numFmtId="0" fontId="49" fillId="0" borderId="8" xfId="0" applyFont="1" applyFill="1" applyBorder="1" applyAlignment="1" applyProtection="1">
      <alignment vertical="center"/>
    </xf>
    <xf numFmtId="0" fontId="62" fillId="0" borderId="0" xfId="0" applyFont="1" applyAlignment="1">
      <alignment vertical="center" wrapText="1"/>
    </xf>
    <xf numFmtId="0" fontId="63" fillId="0" borderId="0" xfId="0" applyFont="1"/>
    <xf numFmtId="0" fontId="56" fillId="0" borderId="4" xfId="0" applyFont="1" applyBorder="1" applyAlignment="1" applyProtection="1">
      <alignment horizontal="center" vertical="center"/>
    </xf>
    <xf numFmtId="0" fontId="41"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170" fontId="34" fillId="0" borderId="7" xfId="0" applyNumberFormat="1" applyFont="1" applyFill="1" applyBorder="1" applyAlignment="1" applyProtection="1">
      <alignment horizontal="right" vertical="center"/>
    </xf>
    <xf numFmtId="0" fontId="34" fillId="0" borderId="7" xfId="0" applyFont="1" applyFill="1" applyBorder="1" applyAlignment="1" applyProtection="1">
      <alignment horizontal="right" vertical="center"/>
    </xf>
    <xf numFmtId="0" fontId="5" fillId="0" borderId="67" xfId="0" applyFont="1" applyFill="1" applyBorder="1" applyAlignment="1" applyProtection="1">
      <alignment vertical="center"/>
    </xf>
    <xf numFmtId="0" fontId="4" fillId="0" borderId="3" xfId="0" applyFont="1" applyFill="1" applyBorder="1" applyAlignment="1" applyProtection="1">
      <alignment horizontal="center" vertical="center"/>
    </xf>
    <xf numFmtId="9" fontId="4" fillId="0" borderId="3" xfId="0" applyNumberFormat="1" applyFont="1" applyFill="1" applyBorder="1" applyAlignment="1" applyProtection="1">
      <alignment vertical="center"/>
    </xf>
    <xf numFmtId="0" fontId="4" fillId="0" borderId="3" xfId="0" applyFont="1" applyFill="1" applyBorder="1" applyAlignment="1" applyProtection="1">
      <alignment horizontal="left" vertical="center"/>
    </xf>
    <xf numFmtId="170" fontId="5" fillId="0" borderId="3" xfId="0" applyNumberFormat="1" applyFont="1" applyFill="1" applyBorder="1" applyAlignment="1" applyProtection="1">
      <alignment horizontal="left" vertical="center"/>
    </xf>
    <xf numFmtId="170" fontId="4" fillId="0" borderId="3" xfId="0" applyNumberFormat="1" applyFont="1" applyFill="1" applyBorder="1" applyAlignment="1" applyProtection="1">
      <alignment horizontal="left" vertical="center"/>
    </xf>
    <xf numFmtId="0" fontId="57" fillId="0" borderId="9" xfId="0" applyFont="1" applyBorder="1" applyAlignment="1" applyProtection="1">
      <alignment horizontal="center" vertical="center"/>
    </xf>
    <xf numFmtId="0" fontId="57" fillId="0" borderId="4" xfId="0" applyFont="1" applyBorder="1" applyAlignment="1" applyProtection="1">
      <alignment horizontal="center" vertical="center"/>
    </xf>
    <xf numFmtId="0" fontId="57" fillId="0" borderId="0" xfId="0" applyFont="1" applyBorder="1" applyAlignment="1" applyProtection="1">
      <alignment horizontal="center" vertical="center"/>
    </xf>
    <xf numFmtId="0" fontId="43" fillId="0" borderId="0" xfId="0" applyFont="1" applyBorder="1" applyAlignment="1" applyProtection="1">
      <alignment horizontal="left" vertical="center"/>
    </xf>
    <xf numFmtId="0" fontId="56" fillId="0" borderId="4" xfId="0" applyFont="1" applyBorder="1" applyAlignment="1" applyProtection="1">
      <alignment horizontal="left" vertical="center"/>
    </xf>
    <xf numFmtId="0" fontId="43" fillId="0" borderId="0" xfId="0" applyFont="1" applyBorder="1" applyAlignment="1" applyProtection="1">
      <alignment horizontal="right" vertical="center"/>
    </xf>
    <xf numFmtId="0" fontId="65" fillId="0" borderId="2" xfId="0" applyFont="1" applyBorder="1" applyAlignment="1" applyProtection="1">
      <alignment horizontal="center" vertical="center"/>
    </xf>
    <xf numFmtId="0" fontId="18" fillId="0" borderId="6" xfId="0" applyFont="1" applyBorder="1" applyAlignment="1" applyProtection="1">
      <alignment vertical="center"/>
    </xf>
    <xf numFmtId="178" fontId="36" fillId="0" borderId="59" xfId="0" applyNumberFormat="1" applyFont="1" applyBorder="1" applyAlignment="1" applyProtection="1">
      <alignment horizontal="left" vertical="center"/>
    </xf>
    <xf numFmtId="0" fontId="4" fillId="0" borderId="2" xfId="0" applyFont="1" applyFill="1" applyBorder="1" applyAlignment="1" applyProtection="1">
      <alignment horizontal="left" vertical="center"/>
    </xf>
    <xf numFmtId="9" fontId="5" fillId="0" borderId="2" xfId="0" applyNumberFormat="1" applyFont="1" applyFill="1" applyBorder="1" applyAlignment="1" applyProtection="1">
      <alignment horizontal="left" vertical="center"/>
    </xf>
    <xf numFmtId="0" fontId="0" fillId="0" borderId="12" xfId="0" applyBorder="1"/>
    <xf numFmtId="0" fontId="0" fillId="0" borderId="8" xfId="0" applyBorder="1"/>
    <xf numFmtId="0" fontId="18" fillId="0" borderId="8" xfId="0" applyFont="1" applyBorder="1" applyAlignment="1">
      <alignment horizontal="right" vertical="center"/>
    </xf>
    <xf numFmtId="0" fontId="18" fillId="0" borderId="7" xfId="0" applyNumberFormat="1" applyFont="1" applyBorder="1" applyAlignment="1" applyProtection="1">
      <alignment horizontal="left" vertical="center"/>
    </xf>
    <xf numFmtId="0" fontId="30" fillId="0" borderId="8" xfId="0" applyFont="1" applyFill="1" applyBorder="1" applyAlignment="1" applyProtection="1">
      <alignment horizontal="right" vertical="center"/>
    </xf>
    <xf numFmtId="0" fontId="30" fillId="0" borderId="7" xfId="0" applyFont="1" applyFill="1" applyBorder="1" applyAlignment="1" applyProtection="1">
      <alignment horizontal="right" vertical="center"/>
    </xf>
    <xf numFmtId="0" fontId="34" fillId="0" borderId="11" xfId="0" applyFont="1" applyFill="1" applyBorder="1" applyAlignment="1" applyProtection="1">
      <alignment horizontal="right" vertical="center"/>
    </xf>
    <xf numFmtId="170" fontId="4" fillId="0" borderId="54" xfId="0" applyNumberFormat="1" applyFont="1" applyBorder="1" applyAlignment="1" applyProtection="1">
      <alignment vertical="center"/>
    </xf>
    <xf numFmtId="0" fontId="7" fillId="0" borderId="23" xfId="0" applyFont="1" applyBorder="1" applyAlignment="1">
      <alignment horizontal="right" vertical="center"/>
    </xf>
    <xf numFmtId="0" fontId="7" fillId="0" borderId="15" xfId="0" applyFont="1" applyBorder="1" applyAlignment="1">
      <alignment horizontal="right" vertical="center"/>
    </xf>
    <xf numFmtId="0" fontId="7" fillId="0" borderId="53" xfId="0" applyFont="1" applyBorder="1" applyAlignment="1">
      <alignment horizontal="right" vertical="center"/>
    </xf>
    <xf numFmtId="0" fontId="18" fillId="0" borderId="75" xfId="0" applyFont="1" applyBorder="1" applyAlignment="1">
      <alignment horizontal="right" vertical="center"/>
    </xf>
    <xf numFmtId="0" fontId="14" fillId="0" borderId="76" xfId="0" applyFont="1" applyBorder="1" applyAlignment="1">
      <alignment vertical="center"/>
    </xf>
    <xf numFmtId="0" fontId="14" fillId="0" borderId="1" xfId="0" applyFont="1" applyBorder="1" applyAlignment="1">
      <alignment vertical="center"/>
    </xf>
    <xf numFmtId="0" fontId="7" fillId="0" borderId="77" xfId="0" applyFont="1" applyBorder="1" applyAlignment="1">
      <alignment horizontal="right" vertical="center"/>
    </xf>
    <xf numFmtId="0" fontId="7" fillId="0" borderId="10" xfId="0" applyFont="1" applyBorder="1" applyAlignment="1">
      <alignment horizontal="right"/>
    </xf>
    <xf numFmtId="0" fontId="27" fillId="0" borderId="0" xfId="0" applyFont="1" applyFill="1" applyBorder="1" applyAlignment="1" applyProtection="1">
      <alignment horizontal="left" vertical="center"/>
    </xf>
    <xf numFmtId="0" fontId="18" fillId="0" borderId="2" xfId="0" applyFont="1" applyBorder="1" applyAlignment="1" applyProtection="1">
      <alignment horizontal="right" vertical="center"/>
    </xf>
    <xf numFmtId="0" fontId="18" fillId="0" borderId="6" xfId="0" applyFont="1" applyBorder="1" applyAlignment="1" applyProtection="1">
      <alignment horizontal="right" vertical="center"/>
    </xf>
    <xf numFmtId="49" fontId="18" fillId="3" borderId="38" xfId="0" applyNumberFormat="1" applyFont="1" applyFill="1" applyBorder="1" applyAlignment="1" applyProtection="1">
      <alignment vertical="center"/>
      <protection locked="0"/>
    </xf>
    <xf numFmtId="0" fontId="18" fillId="3" borderId="74" xfId="0" applyFont="1" applyFill="1" applyBorder="1" applyAlignment="1" applyProtection="1">
      <alignment horizontal="left" vertical="center"/>
      <protection locked="0"/>
    </xf>
    <xf numFmtId="0" fontId="18" fillId="3" borderId="39" xfId="0" applyFont="1" applyFill="1" applyBorder="1" applyAlignment="1" applyProtection="1">
      <alignment horizontal="left" vertical="center"/>
      <protection locked="0"/>
    </xf>
    <xf numFmtId="49" fontId="18" fillId="0" borderId="5" xfId="0" applyNumberFormat="1" applyFont="1" applyFill="1" applyBorder="1" applyAlignment="1" applyProtection="1">
      <alignment vertical="center"/>
      <protection locked="0"/>
    </xf>
    <xf numFmtId="0" fontId="34" fillId="0" borderId="0" xfId="13" applyFont="1" applyFill="1" applyBorder="1" applyAlignment="1" applyProtection="1">
      <alignment horizontal="left" vertical="center"/>
    </xf>
    <xf numFmtId="0" fontId="70" fillId="0" borderId="78" xfId="0" applyFont="1" applyBorder="1" applyAlignment="1" applyProtection="1">
      <alignment horizontal="right" vertical="center"/>
    </xf>
    <xf numFmtId="49" fontId="18" fillId="3" borderId="21" xfId="0" applyNumberFormat="1" applyFont="1" applyFill="1" applyBorder="1" applyAlignment="1" applyProtection="1">
      <alignment vertical="center"/>
      <protection locked="0"/>
    </xf>
    <xf numFmtId="0" fontId="24" fillId="3" borderId="38" xfId="0" applyFont="1" applyFill="1" applyBorder="1" applyAlignment="1" applyProtection="1">
      <alignment horizontal="center" vertical="center"/>
      <protection locked="0"/>
    </xf>
    <xf numFmtId="49" fontId="17" fillId="0" borderId="5" xfId="0" applyNumberFormat="1" applyFont="1" applyFill="1" applyBorder="1" applyAlignment="1" applyProtection="1">
      <alignment vertical="center"/>
      <protection locked="0"/>
    </xf>
    <xf numFmtId="0" fontId="17" fillId="0" borderId="79" xfId="0" applyFont="1" applyFill="1" applyBorder="1" applyAlignment="1" applyProtection="1">
      <alignment vertical="center"/>
    </xf>
    <xf numFmtId="0" fontId="17" fillId="0" borderId="0" xfId="0" applyFont="1" applyFill="1" applyBorder="1" applyAlignment="1" applyProtection="1">
      <alignment horizontal="right" vertical="center"/>
    </xf>
    <xf numFmtId="49" fontId="18" fillId="3" borderId="39" xfId="0" applyNumberFormat="1" applyFont="1" applyFill="1" applyBorder="1" applyAlignment="1" applyProtection="1">
      <alignment vertical="center"/>
      <protection locked="0"/>
    </xf>
    <xf numFmtId="0" fontId="14" fillId="0" borderId="5" xfId="0" applyFont="1" applyFill="1" applyBorder="1" applyAlignment="1" applyProtection="1">
      <alignment horizontal="right" vertical="center"/>
    </xf>
    <xf numFmtId="170" fontId="14" fillId="1" borderId="39" xfId="0" applyNumberFormat="1" applyFont="1" applyFill="1" applyBorder="1" applyAlignment="1" applyProtection="1">
      <alignment horizontal="right" vertical="center"/>
    </xf>
    <xf numFmtId="172" fontId="14" fillId="0" borderId="80" xfId="0" applyNumberFormat="1" applyFont="1" applyFill="1" applyBorder="1" applyAlignment="1" applyProtection="1">
      <alignment horizontal="right" vertical="center"/>
    </xf>
    <xf numFmtId="0" fontId="14" fillId="0" borderId="35" xfId="0" applyFont="1" applyBorder="1" applyAlignment="1" applyProtection="1">
      <alignment vertical="center"/>
    </xf>
    <xf numFmtId="0" fontId="14" fillId="0" borderId="81" xfId="0" applyFont="1" applyBorder="1" applyAlignment="1">
      <alignment vertical="center"/>
    </xf>
    <xf numFmtId="0" fontId="51" fillId="0" borderId="43" xfId="0" applyFont="1" applyBorder="1" applyAlignment="1" applyProtection="1">
      <alignment horizontal="left" vertical="center"/>
    </xf>
    <xf numFmtId="0" fontId="74" fillId="0" borderId="0" xfId="0" applyFont="1" applyBorder="1" applyAlignment="1" applyProtection="1">
      <alignment horizontal="left" vertical="center"/>
    </xf>
    <xf numFmtId="0" fontId="75" fillId="0" borderId="0" xfId="0" applyFont="1" applyBorder="1" applyAlignment="1" applyProtection="1">
      <alignment horizontal="left" vertical="center"/>
    </xf>
    <xf numFmtId="1" fontId="74" fillId="0" borderId="48" xfId="0" applyNumberFormat="1" applyFont="1" applyFill="1" applyBorder="1" applyAlignment="1" applyProtection="1">
      <alignment horizontal="left" vertical="center"/>
    </xf>
    <xf numFmtId="0" fontId="17" fillId="0" borderId="82" xfId="0" applyFont="1" applyFill="1" applyBorder="1" applyAlignment="1" applyProtection="1">
      <alignment horizontal="right" vertical="center"/>
    </xf>
    <xf numFmtId="0" fontId="17" fillId="0" borderId="83" xfId="0" applyFont="1" applyBorder="1" applyAlignment="1" applyProtection="1">
      <alignment horizontal="right" vertical="center"/>
    </xf>
    <xf numFmtId="0" fontId="17" fillId="0" borderId="84" xfId="0" applyFont="1" applyFill="1" applyBorder="1" applyAlignment="1" applyProtection="1">
      <alignment horizontal="right" vertical="center"/>
    </xf>
    <xf numFmtId="0" fontId="17" fillId="0" borderId="85" xfId="0" applyFont="1" applyFill="1" applyBorder="1" applyAlignment="1" applyProtection="1">
      <alignment horizontal="right" vertical="center"/>
    </xf>
    <xf numFmtId="0" fontId="17" fillId="0" borderId="85" xfId="0" applyFont="1" applyBorder="1" applyAlignment="1" applyProtection="1">
      <alignment horizontal="right" vertical="center"/>
    </xf>
    <xf numFmtId="0" fontId="17" fillId="0" borderId="82" xfId="0" applyFont="1" applyBorder="1" applyAlignment="1" applyProtection="1">
      <alignment horizontal="right" vertical="center"/>
    </xf>
    <xf numFmtId="0" fontId="17" fillId="0" borderId="86" xfId="0" applyFont="1" applyBorder="1" applyAlignment="1" applyProtection="1">
      <alignment horizontal="right" vertical="center"/>
    </xf>
    <xf numFmtId="0" fontId="17" fillId="0" borderId="87" xfId="0" applyFont="1" applyFill="1" applyBorder="1" applyAlignment="1" applyProtection="1">
      <alignment horizontal="right" vertical="center"/>
    </xf>
    <xf numFmtId="0" fontId="17" fillId="0" borderId="88" xfId="0" applyFont="1" applyFill="1" applyBorder="1" applyAlignment="1" applyProtection="1">
      <alignment horizontal="right" vertical="center"/>
    </xf>
    <xf numFmtId="0" fontId="17" fillId="0" borderId="89" xfId="0" applyFont="1" applyFill="1" applyBorder="1" applyAlignment="1" applyProtection="1">
      <alignment horizontal="right" vertical="center"/>
    </xf>
    <xf numFmtId="0" fontId="17" fillId="0" borderId="90" xfId="0" applyFont="1" applyFill="1" applyBorder="1" applyAlignment="1" applyProtection="1">
      <alignment horizontal="right" vertical="center"/>
    </xf>
    <xf numFmtId="0" fontId="17" fillId="0" borderId="91" xfId="0" applyFont="1" applyFill="1" applyBorder="1" applyAlignment="1" applyProtection="1">
      <alignment horizontal="right" vertical="center"/>
    </xf>
    <xf numFmtId="0" fontId="17" fillId="0" borderId="92" xfId="0" applyFont="1" applyFill="1" applyBorder="1" applyAlignment="1" applyProtection="1">
      <alignment horizontal="right" vertical="center"/>
    </xf>
    <xf numFmtId="0" fontId="17" fillId="0" borderId="93" xfId="0" applyFont="1" applyFill="1" applyBorder="1" applyAlignment="1" applyProtection="1">
      <alignment horizontal="right" vertical="center"/>
    </xf>
    <xf numFmtId="0" fontId="17" fillId="0" borderId="93" xfId="0" applyFont="1" applyFill="1" applyBorder="1" applyAlignment="1" applyProtection="1">
      <alignment horizontal="right" vertical="center" wrapText="1"/>
    </xf>
    <xf numFmtId="0" fontId="17" fillId="0" borderId="94" xfId="0" applyFont="1" applyBorder="1" applyAlignment="1" applyProtection="1">
      <alignment horizontal="right" vertical="center"/>
    </xf>
    <xf numFmtId="0" fontId="17" fillId="0" borderId="95" xfId="0" applyFont="1" applyBorder="1" applyAlignment="1" applyProtection="1">
      <alignment horizontal="right" vertical="center"/>
    </xf>
    <xf numFmtId="0" fontId="17" fillId="0" borderId="96" xfId="0" applyFont="1" applyBorder="1" applyAlignment="1" applyProtection="1">
      <alignment horizontal="right" vertical="center"/>
    </xf>
    <xf numFmtId="0" fontId="17" fillId="0" borderId="97" xfId="0" applyFont="1" applyBorder="1" applyAlignment="1" applyProtection="1">
      <alignment horizontal="right" vertical="center"/>
    </xf>
    <xf numFmtId="0" fontId="17" fillId="0" borderId="98" xfId="0" applyFont="1" applyBorder="1" applyAlignment="1" applyProtection="1">
      <alignment horizontal="right" vertical="center"/>
    </xf>
    <xf numFmtId="0" fontId="50" fillId="0" borderId="31" xfId="0" applyFont="1" applyFill="1" applyBorder="1" applyAlignment="1" applyProtection="1">
      <alignment horizontal="left" vertical="center"/>
    </xf>
    <xf numFmtId="0" fontId="14" fillId="0" borderId="99" xfId="0" applyFont="1" applyFill="1" applyBorder="1" applyAlignment="1" applyProtection="1">
      <alignment horizontal="right" vertical="center"/>
    </xf>
    <xf numFmtId="0" fontId="14" fillId="0" borderId="82" xfId="0" applyFont="1" applyBorder="1" applyAlignment="1" applyProtection="1">
      <alignment horizontal="right" vertical="center"/>
    </xf>
    <xf numFmtId="0" fontId="14" fillId="0" borderId="90" xfId="0" applyFont="1" applyBorder="1" applyAlignment="1" applyProtection="1">
      <alignment horizontal="right" vertical="center"/>
    </xf>
    <xf numFmtId="0" fontId="14" fillId="0" borderId="91" xfId="0" applyFont="1" applyBorder="1" applyAlignment="1" applyProtection="1">
      <alignment horizontal="right" vertical="center"/>
    </xf>
    <xf numFmtId="0" fontId="17" fillId="0" borderId="100" xfId="0" applyFont="1" applyBorder="1" applyAlignment="1" applyProtection="1">
      <alignment horizontal="right" vertical="center"/>
    </xf>
    <xf numFmtId="0" fontId="75" fillId="0" borderId="21" xfId="0" applyFont="1" applyFill="1" applyBorder="1" applyAlignment="1" applyProtection="1">
      <alignment horizontal="left" vertical="center"/>
    </xf>
    <xf numFmtId="0" fontId="14" fillId="0" borderId="101" xfId="0" applyFont="1" applyBorder="1" applyAlignment="1">
      <alignment horizontal="right" vertical="center"/>
    </xf>
    <xf numFmtId="0" fontId="14" fillId="0" borderId="96" xfId="0" applyFont="1" applyBorder="1" applyAlignment="1">
      <alignment horizontal="right" vertical="center"/>
    </xf>
    <xf numFmtId="0" fontId="14" fillId="0" borderId="102" xfId="0" applyFont="1" applyBorder="1" applyAlignment="1">
      <alignment horizontal="right" vertical="center"/>
    </xf>
    <xf numFmtId="0" fontId="14" fillId="0" borderId="103" xfId="0" applyFont="1" applyBorder="1" applyAlignment="1">
      <alignment horizontal="right" vertical="center"/>
    </xf>
    <xf numFmtId="0" fontId="14" fillId="0" borderId="104" xfId="0" applyFont="1" applyBorder="1" applyAlignment="1">
      <alignment horizontal="right" vertical="center"/>
    </xf>
    <xf numFmtId="0" fontId="14" fillId="0" borderId="105" xfId="0" applyFont="1" applyBorder="1" applyAlignment="1">
      <alignment horizontal="right" vertical="center"/>
    </xf>
    <xf numFmtId="0" fontId="16" fillId="0" borderId="4" xfId="0" applyFont="1" applyBorder="1" applyAlignment="1" applyProtection="1">
      <alignment vertical="center"/>
    </xf>
    <xf numFmtId="0" fontId="64" fillId="2" borderId="22" xfId="0" applyFont="1" applyFill="1" applyBorder="1" applyAlignment="1" applyProtection="1">
      <alignment horizontal="right" vertical="center"/>
    </xf>
    <xf numFmtId="0" fontId="17" fillId="0" borderId="84" xfId="0" applyFont="1" applyBorder="1" applyAlignment="1">
      <alignment horizontal="right" vertical="center"/>
    </xf>
    <xf numFmtId="0" fontId="17" fillId="0" borderId="85" xfId="0" applyFont="1" applyBorder="1" applyAlignment="1">
      <alignment horizontal="right" vertical="center"/>
    </xf>
    <xf numFmtId="0" fontId="17" fillId="0" borderId="87" xfId="0" applyFont="1" applyBorder="1" applyAlignment="1">
      <alignment horizontal="right" vertical="center"/>
    </xf>
    <xf numFmtId="1" fontId="80" fillId="4" borderId="53" xfId="0" applyNumberFormat="1" applyFont="1" applyFill="1" applyBorder="1" applyAlignment="1" applyProtection="1">
      <alignment horizontal="center" vertical="center"/>
      <protection locked="0"/>
    </xf>
    <xf numFmtId="0" fontId="27" fillId="0" borderId="106" xfId="0" applyFont="1" applyFill="1" applyBorder="1" applyAlignment="1" applyProtection="1">
      <alignment horizontal="right" vertical="center"/>
    </xf>
    <xf numFmtId="1" fontId="18" fillId="0" borderId="32" xfId="0" applyNumberFormat="1" applyFont="1" applyFill="1" applyBorder="1" applyAlignment="1" applyProtection="1">
      <alignment horizontal="center" vertical="center"/>
    </xf>
    <xf numFmtId="0" fontId="27" fillId="0" borderId="8" xfId="0" applyFont="1" applyFill="1" applyBorder="1" applyAlignment="1" applyProtection="1">
      <alignment horizontal="center" vertical="center"/>
    </xf>
    <xf numFmtId="49" fontId="18" fillId="3" borderId="38" xfId="0" applyNumberFormat="1" applyFont="1" applyFill="1" applyBorder="1" applyAlignment="1" applyProtection="1">
      <alignment horizontal="left" vertical="center"/>
      <protection locked="0"/>
    </xf>
    <xf numFmtId="0" fontId="14" fillId="0" borderId="0" xfId="0" applyFont="1" applyBorder="1" applyAlignment="1" applyProtection="1">
      <alignment vertical="center" wrapText="1"/>
    </xf>
    <xf numFmtId="49" fontId="36" fillId="0" borderId="59" xfId="0" applyNumberFormat="1" applyFont="1" applyBorder="1" applyAlignment="1" applyProtection="1">
      <alignment vertical="center"/>
    </xf>
    <xf numFmtId="49" fontId="18" fillId="3" borderId="21" xfId="0" applyNumberFormat="1" applyFont="1" applyFill="1" applyBorder="1" applyAlignment="1" applyProtection="1">
      <alignment horizontal="left" vertical="center"/>
      <protection locked="0"/>
    </xf>
    <xf numFmtId="49" fontId="18" fillId="3" borderId="32" xfId="0" applyNumberFormat="1" applyFont="1" applyFill="1" applyBorder="1" applyAlignment="1" applyProtection="1">
      <alignment horizontal="left" vertical="center"/>
      <protection locked="0"/>
    </xf>
    <xf numFmtId="182" fontId="18" fillId="3" borderId="21" xfId="0" applyNumberFormat="1" applyFont="1" applyFill="1" applyBorder="1" applyAlignment="1" applyProtection="1">
      <alignment horizontal="left" vertical="center"/>
      <protection locked="0"/>
    </xf>
    <xf numFmtId="49" fontId="18" fillId="5" borderId="107" xfId="0" applyNumberFormat="1" applyFont="1" applyFill="1" applyBorder="1" applyAlignment="1" applyProtection="1">
      <alignment horizontal="left" vertical="center"/>
      <protection locked="0"/>
    </xf>
    <xf numFmtId="178" fontId="18" fillId="3" borderId="38" xfId="0" applyNumberFormat="1" applyFont="1" applyFill="1" applyBorder="1" applyAlignment="1" applyProtection="1">
      <alignment horizontal="left" vertical="center"/>
      <protection locked="0"/>
    </xf>
    <xf numFmtId="0" fontId="24" fillId="3" borderId="108" xfId="0" applyFont="1" applyFill="1" applyBorder="1" applyAlignment="1" applyProtection="1">
      <alignment horizontal="center" vertical="center"/>
      <protection locked="0"/>
    </xf>
    <xf numFmtId="0" fontId="14" fillId="6" borderId="109" xfId="0" applyFont="1" applyFill="1" applyBorder="1" applyAlignment="1" applyProtection="1">
      <alignment horizontal="center" vertical="top" wrapText="1"/>
    </xf>
    <xf numFmtId="0" fontId="16" fillId="7" borderId="110" xfId="0" applyFont="1" applyFill="1" applyBorder="1" applyAlignment="1" applyProtection="1">
      <alignment horizontal="center" vertical="top" wrapText="1"/>
    </xf>
    <xf numFmtId="180" fontId="18" fillId="3" borderId="38" xfId="0" applyNumberFormat="1" applyFont="1" applyFill="1" applyBorder="1" applyAlignment="1" applyProtection="1">
      <alignment horizontal="left" vertical="center"/>
      <protection locked="0"/>
    </xf>
    <xf numFmtId="0" fontId="14" fillId="0" borderId="2" xfId="0" applyFont="1" applyBorder="1" applyAlignment="1" applyProtection="1">
      <alignment horizontal="right" vertical="center" wrapText="1"/>
    </xf>
    <xf numFmtId="0" fontId="14" fillId="0" borderId="2" xfId="0" applyFont="1" applyBorder="1" applyAlignment="1" applyProtection="1">
      <alignment vertical="center"/>
    </xf>
    <xf numFmtId="0" fontId="14" fillId="0" borderId="7" xfId="0" applyFont="1" applyBorder="1" applyAlignment="1" applyProtection="1">
      <alignment vertical="center"/>
    </xf>
    <xf numFmtId="0" fontId="14" fillId="0" borderId="4" xfId="0" applyFont="1" applyBorder="1" applyAlignment="1" applyProtection="1">
      <alignment vertical="center"/>
    </xf>
    <xf numFmtId="0" fontId="14" fillId="0" borderId="17" xfId="0" applyFont="1" applyBorder="1" applyAlignment="1" applyProtection="1">
      <alignment vertical="center"/>
    </xf>
    <xf numFmtId="15" fontId="64" fillId="0" borderId="79" xfId="0" applyNumberFormat="1" applyFont="1" applyBorder="1" applyAlignment="1" applyProtection="1">
      <alignment horizontal="right"/>
    </xf>
    <xf numFmtId="0" fontId="17" fillId="0" borderId="0" xfId="0" applyFont="1" applyBorder="1" applyAlignment="1" applyProtection="1">
      <alignment horizontal="right" vertical="center"/>
    </xf>
    <xf numFmtId="175" fontId="36" fillId="0" borderId="111" xfId="0" applyNumberFormat="1" applyFont="1" applyBorder="1" applyAlignment="1" applyProtection="1">
      <alignment horizontal="left" vertical="center"/>
    </xf>
    <xf numFmtId="0" fontId="17" fillId="0" borderId="7" xfId="0" applyFont="1" applyBorder="1" applyAlignment="1" applyProtection="1">
      <alignment vertical="center"/>
    </xf>
    <xf numFmtId="178" fontId="18" fillId="0" borderId="7" xfId="0" applyNumberFormat="1" applyFont="1" applyBorder="1" applyAlignment="1" applyProtection="1">
      <alignment horizontal="right" vertical="center"/>
    </xf>
    <xf numFmtId="49" fontId="36" fillId="0" borderId="51" xfId="0" applyNumberFormat="1" applyFont="1" applyBorder="1" applyAlignment="1" applyProtection="1">
      <alignment vertical="center"/>
    </xf>
    <xf numFmtId="49" fontId="36" fillId="0" borderId="74" xfId="0" applyNumberFormat="1" applyFont="1" applyBorder="1" applyAlignment="1" applyProtection="1">
      <alignment vertical="center"/>
    </xf>
    <xf numFmtId="49" fontId="36" fillId="0" borderId="39" xfId="0" applyNumberFormat="1" applyFont="1" applyBorder="1" applyAlignment="1" applyProtection="1">
      <alignment vertical="center"/>
    </xf>
    <xf numFmtId="49" fontId="36" fillId="0" borderId="21" xfId="0" applyNumberFormat="1" applyFont="1" applyBorder="1" applyAlignment="1" applyProtection="1">
      <alignment vertical="center"/>
    </xf>
    <xf numFmtId="0" fontId="18" fillId="0" borderId="10" xfId="0" applyFont="1" applyBorder="1" applyAlignment="1" applyProtection="1">
      <alignment horizontal="right" vertical="center"/>
    </xf>
    <xf numFmtId="0" fontId="18" fillId="0" borderId="7" xfId="0" applyFont="1" applyBorder="1" applyAlignment="1" applyProtection="1">
      <alignment horizontal="left" vertical="center"/>
    </xf>
    <xf numFmtId="49" fontId="36" fillId="0" borderId="0" xfId="0" applyNumberFormat="1" applyFont="1" applyBorder="1" applyAlignment="1" applyProtection="1">
      <alignment vertical="center"/>
    </xf>
    <xf numFmtId="0" fontId="36" fillId="0" borderId="0" xfId="0" applyFont="1" applyBorder="1" applyAlignment="1" applyProtection="1">
      <alignment vertical="center"/>
    </xf>
    <xf numFmtId="0" fontId="18" fillId="0" borderId="0" xfId="0" applyFont="1" applyBorder="1" applyAlignment="1" applyProtection="1">
      <alignment horizontal="left" vertical="center"/>
    </xf>
    <xf numFmtId="49" fontId="55" fillId="0" borderId="0" xfId="0" applyNumberFormat="1" applyFont="1" applyBorder="1" applyAlignment="1" applyProtection="1">
      <alignment vertical="center"/>
    </xf>
    <xf numFmtId="0" fontId="36" fillId="0" borderId="5" xfId="0" applyFont="1" applyBorder="1" applyAlignment="1" applyProtection="1">
      <alignment vertical="center"/>
    </xf>
    <xf numFmtId="49" fontId="36" fillId="0" borderId="74" xfId="0" applyNumberFormat="1" applyFont="1" applyBorder="1" applyAlignment="1" applyProtection="1">
      <alignment horizontal="left" vertical="center"/>
    </xf>
    <xf numFmtId="49" fontId="36" fillId="0" borderId="39" xfId="0" applyNumberFormat="1" applyFont="1" applyBorder="1" applyAlignment="1" applyProtection="1">
      <alignment horizontal="left" vertical="center"/>
    </xf>
    <xf numFmtId="0" fontId="17" fillId="0" borderId="5" xfId="0" applyFont="1" applyBorder="1" applyAlignment="1" applyProtection="1">
      <alignment vertical="center"/>
    </xf>
    <xf numFmtId="182" fontId="36" fillId="0" borderId="26" xfId="0" applyNumberFormat="1" applyFont="1" applyBorder="1" applyAlignment="1" applyProtection="1">
      <alignment horizontal="center" vertical="center"/>
    </xf>
    <xf numFmtId="0" fontId="36" fillId="0" borderId="0" xfId="0" applyFont="1" applyBorder="1" applyAlignment="1" applyProtection="1">
      <alignment horizontal="center" vertical="center"/>
    </xf>
    <xf numFmtId="0" fontId="14" fillId="0" borderId="0" xfId="0" applyFont="1" applyBorder="1" applyAlignment="1" applyProtection="1">
      <alignment horizontal="left" vertical="center" wrapText="1"/>
    </xf>
    <xf numFmtId="0" fontId="14" fillId="0" borderId="67" xfId="0" applyFont="1" applyBorder="1" applyAlignment="1" applyProtection="1">
      <alignment vertical="center" wrapText="1"/>
    </xf>
    <xf numFmtId="0" fontId="14" fillId="0" borderId="3" xfId="0" applyFont="1" applyBorder="1" applyAlignment="1" applyProtection="1">
      <alignment vertical="center" wrapText="1"/>
    </xf>
    <xf numFmtId="0" fontId="14" fillId="0" borderId="3" xfId="0" applyFont="1" applyBorder="1" applyAlignment="1" applyProtection="1">
      <alignment vertical="center"/>
    </xf>
    <xf numFmtId="0" fontId="14" fillId="0" borderId="11" xfId="0" applyFont="1" applyBorder="1" applyAlignment="1" applyProtection="1">
      <alignment vertical="center"/>
    </xf>
    <xf numFmtId="0" fontId="14" fillId="0" borderId="73" xfId="0" applyFont="1" applyBorder="1" applyAlignment="1" applyProtection="1">
      <alignment vertical="center"/>
    </xf>
    <xf numFmtId="0" fontId="14" fillId="0" borderId="8" xfId="0" applyFont="1" applyBorder="1" applyAlignment="1" applyProtection="1">
      <alignment vertical="center"/>
    </xf>
    <xf numFmtId="0" fontId="67" fillId="0" borderId="0" xfId="13" applyFont="1" applyFill="1" applyBorder="1" applyAlignment="1" applyProtection="1">
      <alignment vertical="center"/>
    </xf>
    <xf numFmtId="0" fontId="67" fillId="0" borderId="10" xfId="13" applyFont="1" applyFill="1" applyBorder="1" applyAlignment="1" applyProtection="1">
      <alignment vertical="center"/>
    </xf>
    <xf numFmtId="0" fontId="14" fillId="0" borderId="10" xfId="0" applyFont="1" applyBorder="1" applyAlignment="1" applyProtection="1">
      <alignment vertical="center"/>
    </xf>
    <xf numFmtId="173" fontId="78" fillId="0" borderId="2" xfId="13" applyNumberFormat="1" applyFont="1" applyFill="1" applyBorder="1" applyAlignment="1" applyProtection="1">
      <alignment vertical="center"/>
    </xf>
    <xf numFmtId="0" fontId="67" fillId="0" borderId="5" xfId="13" applyFont="1" applyFill="1" applyBorder="1" applyAlignment="1" applyProtection="1">
      <alignment vertical="center"/>
    </xf>
    <xf numFmtId="0" fontId="16" fillId="0" borderId="0" xfId="0" applyFont="1" applyBorder="1" applyAlignment="1" applyProtection="1">
      <alignment horizontal="right" vertical="center"/>
    </xf>
    <xf numFmtId="0" fontId="77" fillId="0" borderId="0" xfId="13" applyFont="1" applyFill="1" applyBorder="1" applyAlignment="1" applyProtection="1">
      <alignment horizontal="right" vertical="center"/>
    </xf>
    <xf numFmtId="0" fontId="66" fillId="0" borderId="35" xfId="0" applyFont="1" applyFill="1" applyBorder="1" applyAlignment="1" applyProtection="1">
      <alignment horizontal="center" vertical="center" wrapText="1"/>
    </xf>
    <xf numFmtId="0" fontId="66" fillId="0" borderId="10" xfId="13" applyFont="1" applyFill="1" applyBorder="1" applyAlignment="1" applyProtection="1">
      <alignment vertical="center"/>
    </xf>
    <xf numFmtId="0" fontId="16" fillId="0" borderId="10" xfId="0" applyFont="1" applyBorder="1" applyAlignment="1" applyProtection="1">
      <alignment horizontal="right" vertical="center"/>
    </xf>
    <xf numFmtId="0" fontId="67" fillId="0" borderId="79" xfId="13" applyFont="1" applyFill="1" applyBorder="1" applyAlignment="1" applyProtection="1">
      <alignment vertical="center"/>
    </xf>
    <xf numFmtId="0" fontId="6" fillId="0" borderId="37"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9" fillId="0" borderId="39" xfId="0" applyFont="1" applyFill="1" applyBorder="1" applyAlignment="1" applyProtection="1">
      <alignment horizontal="center" vertical="center" wrapText="1"/>
    </xf>
    <xf numFmtId="49" fontId="5" fillId="0" borderId="37" xfId="0" applyNumberFormat="1" applyFont="1" applyFill="1" applyBorder="1" applyAlignment="1" applyProtection="1">
      <alignment horizontal="center" vertical="center"/>
    </xf>
    <xf numFmtId="49" fontId="5" fillId="0" borderId="76" xfId="0" applyNumberFormat="1" applyFont="1" applyFill="1" applyBorder="1" applyAlignment="1" applyProtection="1">
      <alignment horizontal="center" vertical="center"/>
    </xf>
    <xf numFmtId="49" fontId="68" fillId="0" borderId="18" xfId="0" applyNumberFormat="1" applyFont="1" applyFill="1" applyBorder="1" applyAlignment="1" applyProtection="1">
      <alignment horizontal="center" vertical="center"/>
    </xf>
    <xf numFmtId="0" fontId="14" fillId="0" borderId="19" xfId="0" applyFont="1" applyBorder="1" applyAlignment="1" applyProtection="1">
      <alignment vertical="center"/>
    </xf>
    <xf numFmtId="0" fontId="14" fillId="0" borderId="20" xfId="0" applyFont="1" applyBorder="1" applyAlignment="1" applyProtection="1">
      <alignment vertical="center"/>
    </xf>
    <xf numFmtId="0" fontId="14" fillId="0" borderId="0" xfId="0" applyFont="1" applyBorder="1" applyAlignment="1" applyProtection="1">
      <alignment horizontal="center" vertical="center"/>
    </xf>
    <xf numFmtId="0" fontId="14" fillId="0" borderId="101" xfId="0" applyFont="1" applyBorder="1" applyAlignment="1" applyProtection="1">
      <alignment horizontal="right" vertical="center"/>
    </xf>
    <xf numFmtId="49" fontId="18" fillId="5" borderId="107" xfId="0" applyNumberFormat="1" applyFont="1" applyFill="1" applyBorder="1" applyAlignment="1" applyProtection="1">
      <alignment horizontal="left" vertical="center"/>
    </xf>
    <xf numFmtId="0" fontId="14" fillId="0" borderId="81" xfId="0" applyFont="1" applyBorder="1" applyAlignment="1" applyProtection="1">
      <alignment vertical="center"/>
    </xf>
    <xf numFmtId="0" fontId="17" fillId="0" borderId="84" xfId="0" applyFont="1" applyBorder="1" applyAlignment="1" applyProtection="1">
      <alignment horizontal="right" vertical="center"/>
    </xf>
    <xf numFmtId="0" fontId="14" fillId="0" borderId="96" xfId="0" applyFont="1" applyBorder="1" applyAlignment="1" applyProtection="1">
      <alignment horizontal="right" vertical="center"/>
    </xf>
    <xf numFmtId="178" fontId="18" fillId="3" borderId="38" xfId="0" applyNumberFormat="1" applyFont="1" applyFill="1" applyBorder="1" applyAlignment="1" applyProtection="1">
      <alignment horizontal="left" vertical="center"/>
    </xf>
    <xf numFmtId="0" fontId="14" fillId="0" borderId="13" xfId="0" applyFont="1" applyBorder="1" applyAlignment="1" applyProtection="1">
      <alignment vertical="center"/>
    </xf>
    <xf numFmtId="49" fontId="18" fillId="3" borderId="21" xfId="0" applyNumberFormat="1" applyFont="1" applyFill="1" applyBorder="1" applyAlignment="1" applyProtection="1">
      <alignment vertical="center"/>
    </xf>
    <xf numFmtId="0" fontId="14" fillId="0" borderId="36" xfId="0" applyFont="1" applyBorder="1" applyAlignment="1" applyProtection="1">
      <alignment vertical="center"/>
    </xf>
    <xf numFmtId="180" fontId="18" fillId="3" borderId="38" xfId="0" applyNumberFormat="1" applyFont="1" applyFill="1" applyBorder="1" applyAlignment="1" applyProtection="1">
      <alignment horizontal="left" vertical="center"/>
    </xf>
    <xf numFmtId="49" fontId="17" fillId="0" borderId="5" xfId="0" applyNumberFormat="1" applyFont="1" applyFill="1" applyBorder="1" applyAlignment="1" applyProtection="1">
      <alignment vertical="center"/>
    </xf>
    <xf numFmtId="49" fontId="18" fillId="3" borderId="38" xfId="0" applyNumberFormat="1" applyFont="1" applyFill="1" applyBorder="1" applyAlignment="1" applyProtection="1">
      <alignment horizontal="left" vertical="center"/>
    </xf>
    <xf numFmtId="0" fontId="24" fillId="3" borderId="38" xfId="0" applyFont="1" applyFill="1" applyBorder="1" applyAlignment="1" applyProtection="1">
      <alignment horizontal="center" vertical="center"/>
    </xf>
    <xf numFmtId="0" fontId="17" fillId="0" borderId="87" xfId="0" applyFont="1" applyBorder="1" applyAlignment="1" applyProtection="1">
      <alignment horizontal="right" vertical="center"/>
    </xf>
    <xf numFmtId="0" fontId="14" fillId="0" borderId="102" xfId="0" applyFont="1" applyBorder="1" applyAlignment="1" applyProtection="1">
      <alignment horizontal="right" vertical="center"/>
    </xf>
    <xf numFmtId="49" fontId="18" fillId="3" borderId="112" xfId="0" applyNumberFormat="1" applyFont="1" applyFill="1" applyBorder="1" applyAlignment="1" applyProtection="1">
      <alignment vertical="center"/>
    </xf>
    <xf numFmtId="0" fontId="14" fillId="0" borderId="103" xfId="0" applyFont="1" applyBorder="1" applyAlignment="1" applyProtection="1">
      <alignment horizontal="right" vertical="center"/>
    </xf>
    <xf numFmtId="0" fontId="18" fillId="3" borderId="74" xfId="0" applyFont="1" applyFill="1" applyBorder="1" applyAlignment="1" applyProtection="1">
      <alignment horizontal="left" vertical="center"/>
    </xf>
    <xf numFmtId="0" fontId="18" fillId="3" borderId="39" xfId="0" applyFont="1" applyFill="1" applyBorder="1" applyAlignment="1" applyProtection="1">
      <alignment horizontal="left" vertical="center"/>
    </xf>
    <xf numFmtId="49" fontId="18" fillId="3" borderId="31" xfId="0" applyNumberFormat="1" applyFont="1" applyFill="1" applyBorder="1" applyAlignment="1" applyProtection="1">
      <alignment vertical="center"/>
    </xf>
    <xf numFmtId="0" fontId="17" fillId="0" borderId="38" xfId="0" applyFont="1" applyBorder="1" applyAlignment="1" applyProtection="1">
      <alignment horizontal="right" vertical="center"/>
    </xf>
    <xf numFmtId="49" fontId="18" fillId="3" borderId="38" xfId="0" applyNumberFormat="1" applyFont="1" applyFill="1" applyBorder="1" applyAlignment="1" applyProtection="1">
      <alignment vertical="center"/>
    </xf>
    <xf numFmtId="49" fontId="18" fillId="3" borderId="39" xfId="0" applyNumberFormat="1" applyFont="1" applyFill="1" applyBorder="1" applyAlignment="1" applyProtection="1">
      <alignment vertical="center"/>
    </xf>
    <xf numFmtId="49" fontId="18" fillId="0" borderId="0" xfId="0" applyNumberFormat="1" applyFont="1" applyFill="1" applyBorder="1" applyAlignment="1" applyProtection="1">
      <alignment vertical="center"/>
    </xf>
    <xf numFmtId="49" fontId="18" fillId="0" borderId="5" xfId="0" applyNumberFormat="1" applyFont="1" applyFill="1" applyBorder="1" applyAlignment="1" applyProtection="1">
      <alignment vertical="center"/>
    </xf>
    <xf numFmtId="49" fontId="18" fillId="3" borderId="21" xfId="0" applyNumberFormat="1" applyFont="1" applyFill="1" applyBorder="1" applyAlignment="1" applyProtection="1">
      <alignment horizontal="left" vertical="center"/>
    </xf>
    <xf numFmtId="49" fontId="18" fillId="3" borderId="32" xfId="0" applyNumberFormat="1" applyFont="1" applyFill="1" applyBorder="1" applyAlignment="1" applyProtection="1">
      <alignment horizontal="left" vertical="center"/>
    </xf>
    <xf numFmtId="182" fontId="18" fillId="3" borderId="21" xfId="0" applyNumberFormat="1" applyFont="1" applyFill="1" applyBorder="1" applyAlignment="1" applyProtection="1">
      <alignment horizontal="left" vertical="center"/>
    </xf>
    <xf numFmtId="0" fontId="14" fillId="0" borderId="104" xfId="0" applyFont="1" applyBorder="1" applyAlignment="1" applyProtection="1">
      <alignment horizontal="right" vertical="center"/>
    </xf>
    <xf numFmtId="0" fontId="24" fillId="3" borderId="21" xfId="0" applyFont="1" applyFill="1" applyBorder="1" applyAlignment="1" applyProtection="1">
      <alignment horizontal="center" vertical="center"/>
    </xf>
    <xf numFmtId="0" fontId="14" fillId="0" borderId="105" xfId="0" applyFont="1" applyBorder="1" applyAlignment="1" applyProtection="1">
      <alignment horizontal="right" vertical="center"/>
    </xf>
    <xf numFmtId="1" fontId="80" fillId="4" borderId="53" xfId="0" applyNumberFormat="1" applyFont="1" applyFill="1" applyBorder="1" applyAlignment="1" applyProtection="1">
      <alignment horizontal="center" vertical="center"/>
    </xf>
    <xf numFmtId="49" fontId="27" fillId="3" borderId="14" xfId="0" applyNumberFormat="1" applyFont="1" applyFill="1" applyBorder="1" applyAlignment="1" applyProtection="1">
      <alignment horizontal="center" vertical="center"/>
    </xf>
    <xf numFmtId="0" fontId="24" fillId="3" borderId="108" xfId="0" applyFont="1" applyFill="1" applyBorder="1" applyAlignment="1" applyProtection="1">
      <alignment horizontal="center" vertical="center"/>
    </xf>
    <xf numFmtId="10" fontId="85" fillId="0" borderId="110" xfId="0" applyNumberFormat="1" applyFont="1" applyFill="1" applyBorder="1" applyAlignment="1" applyProtection="1">
      <alignment horizontal="center" vertical="center"/>
    </xf>
    <xf numFmtId="169" fontId="26" fillId="0" borderId="113" xfId="0" applyNumberFormat="1" applyFont="1" applyBorder="1"/>
    <xf numFmtId="169" fontId="26" fillId="0" borderId="114" xfId="15" applyNumberFormat="1" applyFont="1" applyFill="1" applyBorder="1"/>
    <xf numFmtId="169" fontId="26" fillId="0" borderId="114" xfId="15" applyNumberFormat="1" applyFont="1" applyBorder="1"/>
    <xf numFmtId="169" fontId="26" fillId="0" borderId="115" xfId="15" applyNumberFormat="1" applyFont="1" applyBorder="1"/>
    <xf numFmtId="173" fontId="76" fillId="3" borderId="2" xfId="13" applyNumberFormat="1" applyFont="1" applyFill="1" applyBorder="1" applyAlignment="1" applyProtection="1">
      <alignment vertical="center"/>
      <protection locked="0"/>
    </xf>
    <xf numFmtId="173" fontId="76" fillId="3" borderId="0" xfId="13" applyNumberFormat="1" applyFont="1" applyFill="1" applyBorder="1" applyAlignment="1" applyProtection="1">
      <alignment vertical="center"/>
      <protection locked="0"/>
    </xf>
    <xf numFmtId="0" fontId="67" fillId="3" borderId="0" xfId="13" applyFont="1" applyFill="1" applyBorder="1" applyAlignment="1" applyProtection="1">
      <alignment vertical="center"/>
      <protection locked="0"/>
    </xf>
    <xf numFmtId="0" fontId="77" fillId="3" borderId="0" xfId="13" applyFont="1" applyFill="1" applyBorder="1" applyAlignment="1" applyProtection="1">
      <alignment vertical="center"/>
      <protection locked="0"/>
    </xf>
    <xf numFmtId="173" fontId="67" fillId="3" borderId="0" xfId="13" applyNumberFormat="1" applyFont="1" applyFill="1" applyBorder="1" applyAlignment="1" applyProtection="1">
      <alignment vertical="center"/>
      <protection locked="0"/>
    </xf>
    <xf numFmtId="0" fontId="27" fillId="3" borderId="0" xfId="0" applyFont="1" applyFill="1" applyBorder="1" applyAlignment="1" applyProtection="1">
      <alignment horizontal="right" vertical="center"/>
      <protection locked="0"/>
    </xf>
    <xf numFmtId="0" fontId="16" fillId="3" borderId="0"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170" fontId="30" fillId="3" borderId="5" xfId="0" applyNumberFormat="1" applyFont="1" applyFill="1" applyBorder="1" applyAlignment="1" applyProtection="1">
      <alignment vertical="center"/>
      <protection locked="0"/>
    </xf>
    <xf numFmtId="173" fontId="30" fillId="3" borderId="2" xfId="13" applyNumberFormat="1" applyFont="1" applyFill="1" applyBorder="1" applyAlignment="1" applyProtection="1">
      <alignment horizontal="left" vertical="center"/>
      <protection locked="0"/>
    </xf>
    <xf numFmtId="0" fontId="14" fillId="3" borderId="0" xfId="0" applyFont="1" applyFill="1" applyBorder="1" applyAlignment="1" applyProtection="1">
      <alignment vertical="center"/>
      <protection locked="0"/>
    </xf>
    <xf numFmtId="173" fontId="76" fillId="3" borderId="2" xfId="13" applyNumberFormat="1" applyFont="1" applyFill="1" applyBorder="1" applyAlignment="1" applyProtection="1">
      <alignment horizontal="left" vertical="center"/>
      <protection locked="0"/>
    </xf>
    <xf numFmtId="173" fontId="76" fillId="3" borderId="0" xfId="13" applyNumberFormat="1" applyFont="1" applyFill="1" applyBorder="1" applyAlignment="1" applyProtection="1">
      <alignment horizontal="left" vertical="center"/>
      <protection locked="0"/>
    </xf>
    <xf numFmtId="0" fontId="64" fillId="3" borderId="2" xfId="13" applyFont="1" applyFill="1" applyBorder="1" applyAlignment="1" applyProtection="1">
      <alignment vertical="center"/>
      <protection locked="0"/>
    </xf>
    <xf numFmtId="173" fontId="78" fillId="3" borderId="0" xfId="13" applyNumberFormat="1" applyFont="1" applyFill="1" applyBorder="1" applyAlignment="1" applyProtection="1">
      <alignment horizontal="right" vertical="center"/>
      <protection locked="0"/>
    </xf>
    <xf numFmtId="9" fontId="67" fillId="3" borderId="10" xfId="13" applyNumberFormat="1" applyFont="1" applyFill="1" applyBorder="1" applyAlignment="1" applyProtection="1">
      <alignment vertical="center"/>
      <protection locked="0"/>
    </xf>
    <xf numFmtId="0" fontId="67" fillId="3" borderId="10" xfId="13" applyFont="1" applyFill="1" applyBorder="1" applyAlignment="1" applyProtection="1">
      <alignment vertical="center"/>
      <protection locked="0"/>
    </xf>
    <xf numFmtId="0" fontId="14" fillId="3" borderId="10" xfId="0" applyFont="1" applyFill="1" applyBorder="1" applyAlignment="1" applyProtection="1">
      <alignment vertical="center"/>
      <protection locked="0"/>
    </xf>
    <xf numFmtId="39" fontId="67" fillId="3" borderId="10" xfId="13" applyNumberFormat="1" applyFont="1" applyFill="1" applyBorder="1" applyAlignment="1" applyProtection="1">
      <alignment vertical="center"/>
      <protection locked="0"/>
    </xf>
    <xf numFmtId="39" fontId="67" fillId="3" borderId="0" xfId="13" applyNumberFormat="1" applyFont="1" applyFill="1" applyBorder="1" applyAlignment="1" applyProtection="1">
      <alignment vertical="center"/>
      <protection locked="0"/>
    </xf>
    <xf numFmtId="173" fontId="76" fillId="3" borderId="6" xfId="13" applyNumberFormat="1" applyFont="1" applyFill="1" applyBorder="1" applyAlignment="1" applyProtection="1">
      <alignment vertical="center"/>
      <protection locked="0"/>
    </xf>
    <xf numFmtId="173" fontId="6" fillId="3" borderId="7" xfId="13" applyNumberFormat="1" applyFont="1" applyFill="1" applyBorder="1" applyAlignment="1" applyProtection="1">
      <alignment vertical="center"/>
      <protection locked="0"/>
    </xf>
    <xf numFmtId="0" fontId="5" fillId="3" borderId="7" xfId="13" applyFont="1" applyFill="1" applyBorder="1" applyAlignment="1" applyProtection="1">
      <alignment vertical="center"/>
      <protection locked="0"/>
    </xf>
    <xf numFmtId="173" fontId="5" fillId="3" borderId="7" xfId="13" applyNumberFormat="1" applyFont="1" applyFill="1" applyBorder="1" applyAlignment="1" applyProtection="1">
      <alignment vertical="center"/>
      <protection locked="0"/>
    </xf>
    <xf numFmtId="0" fontId="27" fillId="3" borderId="7" xfId="0" applyFont="1" applyFill="1" applyBorder="1" applyAlignment="1" applyProtection="1">
      <alignment horizontal="right" vertical="center"/>
      <protection locked="0"/>
    </xf>
    <xf numFmtId="0" fontId="16" fillId="3" borderId="7"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170" fontId="30" fillId="3" borderId="22" xfId="0" applyNumberFormat="1" applyFont="1" applyFill="1" applyBorder="1" applyAlignment="1" applyProtection="1">
      <alignment vertical="center"/>
      <protection locked="0"/>
    </xf>
    <xf numFmtId="173" fontId="78" fillId="3" borderId="2" xfId="13" applyNumberFormat="1" applyFont="1" applyFill="1" applyBorder="1" applyAlignment="1" applyProtection="1">
      <alignment vertical="center"/>
      <protection locked="0"/>
    </xf>
    <xf numFmtId="0" fontId="49" fillId="3" borderId="0" xfId="0" applyFont="1" applyFill="1" applyBorder="1" applyAlignment="1" applyProtection="1">
      <alignment vertical="center"/>
      <protection locked="0"/>
    </xf>
    <xf numFmtId="173" fontId="67" fillId="3" borderId="5" xfId="13" applyNumberFormat="1" applyFont="1" applyFill="1" applyBorder="1" applyAlignment="1" applyProtection="1">
      <alignment vertical="center"/>
      <protection locked="0"/>
    </xf>
    <xf numFmtId="173" fontId="6" fillId="3" borderId="2" xfId="13" applyNumberFormat="1" applyFont="1" applyFill="1" applyBorder="1" applyAlignment="1" applyProtection="1">
      <alignment horizontal="right" vertical="center"/>
      <protection locked="0"/>
    </xf>
    <xf numFmtId="0" fontId="67" fillId="3" borderId="5" xfId="13" applyFont="1" applyFill="1" applyBorder="1" applyAlignment="1" applyProtection="1">
      <alignment vertical="center"/>
      <protection locked="0"/>
    </xf>
    <xf numFmtId="0" fontId="16" fillId="3" borderId="0" xfId="0" applyFont="1" applyFill="1" applyBorder="1" applyAlignment="1" applyProtection="1">
      <alignment horizontal="center" vertical="center"/>
      <protection locked="0"/>
    </xf>
    <xf numFmtId="0" fontId="16" fillId="3" borderId="0" xfId="0" applyFont="1" applyFill="1" applyBorder="1" applyAlignment="1" applyProtection="1">
      <alignment horizontal="right" vertical="center"/>
      <protection locked="0"/>
    </xf>
    <xf numFmtId="0" fontId="49" fillId="3" borderId="0" xfId="0" applyFont="1" applyFill="1" applyBorder="1" applyAlignment="1" applyProtection="1">
      <alignment horizontal="center" vertical="center"/>
      <protection locked="0"/>
    </xf>
    <xf numFmtId="0" fontId="30" fillId="3" borderId="0" xfId="0" applyFont="1" applyFill="1" applyBorder="1" applyAlignment="1" applyProtection="1">
      <alignment vertical="center"/>
      <protection locked="0"/>
    </xf>
    <xf numFmtId="0" fontId="30" fillId="3" borderId="10" xfId="0" applyFont="1" applyFill="1" applyBorder="1" applyAlignment="1" applyProtection="1">
      <alignment horizontal="right" vertical="center"/>
      <protection locked="0"/>
    </xf>
    <xf numFmtId="39" fontId="67" fillId="3" borderId="5" xfId="13" applyNumberFormat="1" applyFont="1" applyFill="1" applyBorder="1" applyAlignment="1" applyProtection="1">
      <alignment vertical="center"/>
      <protection locked="0"/>
    </xf>
    <xf numFmtId="173" fontId="78" fillId="3" borderId="2" xfId="13" applyNumberFormat="1" applyFont="1" applyFill="1" applyBorder="1" applyAlignment="1" applyProtection="1">
      <alignment horizontal="left" vertical="center"/>
      <protection locked="0"/>
    </xf>
    <xf numFmtId="173" fontId="78" fillId="3" borderId="0" xfId="13" applyNumberFormat="1" applyFont="1" applyFill="1" applyBorder="1" applyAlignment="1" applyProtection="1">
      <alignment horizontal="left" vertical="center"/>
      <protection locked="0"/>
    </xf>
    <xf numFmtId="9" fontId="67" fillId="3" borderId="0" xfId="13" applyNumberFormat="1" applyFont="1" applyFill="1" applyBorder="1" applyAlignment="1" applyProtection="1">
      <alignment vertical="center"/>
      <protection locked="0"/>
    </xf>
    <xf numFmtId="0" fontId="49" fillId="3" borderId="0" xfId="0" applyFont="1" applyFill="1" applyBorder="1" applyAlignment="1" applyProtection="1">
      <alignment horizontal="right" vertical="center"/>
      <protection locked="0"/>
    </xf>
    <xf numFmtId="0" fontId="77" fillId="3" borderId="6" xfId="13" applyFont="1" applyFill="1" applyBorder="1" applyAlignment="1" applyProtection="1">
      <alignment horizontal="right" vertical="center"/>
      <protection locked="0"/>
    </xf>
    <xf numFmtId="0" fontId="7" fillId="0" borderId="55" xfId="0" applyFont="1" applyBorder="1" applyAlignment="1" applyProtection="1">
      <alignment horizontal="center" wrapText="1"/>
    </xf>
    <xf numFmtId="0" fontId="7" fillId="0" borderId="109" xfId="0" applyFont="1" applyBorder="1" applyAlignment="1" applyProtection="1">
      <alignment horizontal="center" wrapText="1"/>
    </xf>
    <xf numFmtId="0" fontId="22" fillId="0" borderId="46" xfId="0" applyFont="1" applyBorder="1" applyAlignment="1">
      <alignment horizontal="right" vertical="center"/>
    </xf>
    <xf numFmtId="0" fontId="7" fillId="0" borderId="116" xfId="0" applyFont="1" applyBorder="1" applyAlignment="1">
      <alignment horizontal="right" vertical="center"/>
    </xf>
    <xf numFmtId="0" fontId="34" fillId="3" borderId="2" xfId="13" applyFont="1" applyFill="1" applyBorder="1" applyAlignment="1" applyProtection="1">
      <alignment horizontal="right" vertical="center"/>
      <protection locked="0"/>
    </xf>
    <xf numFmtId="0" fontId="77" fillId="3" borderId="35" xfId="13" applyFont="1" applyFill="1" applyBorder="1" applyAlignment="1" applyProtection="1">
      <alignment horizontal="right" vertical="center"/>
      <protection locked="0"/>
    </xf>
    <xf numFmtId="0" fontId="78" fillId="3" borderId="10" xfId="13" applyFont="1" applyFill="1" applyBorder="1" applyAlignment="1" applyProtection="1">
      <alignment horizontal="right" vertical="center"/>
      <protection locked="0"/>
    </xf>
    <xf numFmtId="0" fontId="64" fillId="3" borderId="10" xfId="0" applyFont="1" applyFill="1" applyBorder="1" applyAlignment="1" applyProtection="1">
      <alignment vertical="center"/>
      <protection locked="0"/>
    </xf>
    <xf numFmtId="0" fontId="67" fillId="3" borderId="10" xfId="0" applyFont="1" applyFill="1" applyBorder="1" applyAlignment="1" applyProtection="1">
      <alignment vertical="center"/>
      <protection locked="0"/>
    </xf>
    <xf numFmtId="0" fontId="49" fillId="3" borderId="10" xfId="0" applyFont="1" applyFill="1" applyBorder="1" applyAlignment="1" applyProtection="1">
      <alignment horizontal="right" vertical="center"/>
      <protection locked="0"/>
    </xf>
    <xf numFmtId="0" fontId="49" fillId="3" borderId="10" xfId="0" applyFont="1" applyFill="1" applyBorder="1" applyAlignment="1" applyProtection="1">
      <alignment vertical="center"/>
      <protection locked="0"/>
    </xf>
    <xf numFmtId="0" fontId="67" fillId="3" borderId="79" xfId="13" applyFont="1" applyFill="1" applyBorder="1" applyAlignment="1" applyProtection="1">
      <alignment vertical="center"/>
      <protection locked="0"/>
    </xf>
    <xf numFmtId="0" fontId="87" fillId="3" borderId="0" xfId="13" applyFont="1" applyFill="1" applyBorder="1" applyAlignment="1" applyProtection="1">
      <alignment vertical="center"/>
      <protection locked="0"/>
    </xf>
    <xf numFmtId="0" fontId="24" fillId="3" borderId="0" xfId="0" applyFont="1" applyFill="1" applyBorder="1" applyAlignment="1" applyProtection="1">
      <alignment horizontal="right" vertical="center"/>
      <protection locked="0"/>
    </xf>
    <xf numFmtId="0" fontId="78" fillId="3" borderId="0" xfId="13" applyFont="1" applyFill="1" applyBorder="1" applyAlignment="1" applyProtection="1">
      <alignment vertical="center"/>
      <protection locked="0"/>
    </xf>
    <xf numFmtId="0" fontId="5" fillId="0" borderId="10" xfId="0" applyFont="1" applyFill="1" applyBorder="1" applyAlignment="1" applyProtection="1">
      <alignment horizontal="right" vertical="center"/>
    </xf>
    <xf numFmtId="0" fontId="34" fillId="0" borderId="0" xfId="0" applyFont="1" applyFill="1" applyBorder="1" applyAlignment="1" applyProtection="1">
      <alignment horizontal="right" vertical="center"/>
    </xf>
    <xf numFmtId="0" fontId="6" fillId="0" borderId="1" xfId="0"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xf>
    <xf numFmtId="49" fontId="68" fillId="8" borderId="2" xfId="0" applyNumberFormat="1" applyFont="1" applyFill="1" applyBorder="1" applyAlignment="1" applyProtection="1">
      <alignment horizontal="center" vertical="center"/>
    </xf>
    <xf numFmtId="179" fontId="20" fillId="8" borderId="0" xfId="0" applyNumberFormat="1" applyFont="1" applyFill="1" applyBorder="1" applyAlignment="1" applyProtection="1">
      <alignment vertical="center"/>
    </xf>
    <xf numFmtId="0" fontId="4" fillId="8" borderId="0" xfId="0" applyFont="1" applyFill="1" applyBorder="1" applyAlignment="1" applyProtection="1">
      <alignment vertical="center"/>
    </xf>
    <xf numFmtId="179" fontId="5" fillId="8" borderId="5" xfId="0" applyNumberFormat="1" applyFont="1" applyFill="1" applyBorder="1" applyAlignment="1" applyProtection="1">
      <alignment vertical="center"/>
    </xf>
    <xf numFmtId="0" fontId="14" fillId="0" borderId="12" xfId="0" applyFont="1" applyBorder="1" applyAlignment="1">
      <alignment horizontal="right" vertical="center"/>
    </xf>
    <xf numFmtId="0" fontId="14" fillId="0" borderId="117" xfId="0" applyFont="1" applyBorder="1" applyAlignment="1">
      <alignment vertical="center"/>
    </xf>
    <xf numFmtId="0" fontId="18" fillId="0" borderId="2" xfId="0" applyFont="1" applyBorder="1" applyAlignment="1">
      <alignment vertical="center"/>
    </xf>
    <xf numFmtId="44" fontId="17" fillId="0" borderId="5" xfId="0" applyNumberFormat="1" applyFont="1" applyBorder="1" applyAlignment="1" applyProtection="1">
      <alignment horizontal="right" vertical="center"/>
    </xf>
    <xf numFmtId="44" fontId="17" fillId="0" borderId="118" xfId="0" applyNumberFormat="1" applyFont="1" applyBorder="1" applyAlignment="1" applyProtection="1">
      <alignment horizontal="right" vertical="center"/>
    </xf>
    <xf numFmtId="42" fontId="14" fillId="1" borderId="39" xfId="0" applyNumberFormat="1" applyFont="1" applyFill="1" applyBorder="1" applyAlignment="1" applyProtection="1">
      <alignment horizontal="right" vertical="center"/>
    </xf>
    <xf numFmtId="44" fontId="18" fillId="0" borderId="20" xfId="0" applyNumberFormat="1" applyFont="1" applyBorder="1" applyAlignment="1" applyProtection="1">
      <alignment vertical="center"/>
    </xf>
    <xf numFmtId="44" fontId="7" fillId="0" borderId="119" xfId="0" applyNumberFormat="1" applyFont="1" applyFill="1" applyBorder="1" applyAlignment="1" applyProtection="1">
      <alignment vertical="center"/>
    </xf>
    <xf numFmtId="44" fontId="7" fillId="0" borderId="120" xfId="0" applyNumberFormat="1" applyFont="1" applyFill="1" applyBorder="1" applyAlignment="1" applyProtection="1">
      <alignment vertical="center"/>
    </xf>
    <xf numFmtId="44" fontId="7" fillId="0" borderId="22" xfId="0" applyNumberFormat="1" applyFont="1" applyFill="1" applyBorder="1" applyAlignment="1" applyProtection="1">
      <alignment vertical="center"/>
    </xf>
    <xf numFmtId="44" fontId="7" fillId="0" borderId="5" xfId="0" applyNumberFormat="1" applyFont="1" applyFill="1" applyBorder="1" applyAlignment="1" applyProtection="1">
      <alignment vertical="center"/>
    </xf>
    <xf numFmtId="44" fontId="17" fillId="0" borderId="5" xfId="0" applyNumberFormat="1" applyFont="1" applyBorder="1" applyAlignment="1" applyProtection="1">
      <alignment vertical="center"/>
    </xf>
    <xf numFmtId="44" fontId="17" fillId="0" borderId="120" xfId="0" applyNumberFormat="1" applyFont="1" applyBorder="1" applyAlignment="1" applyProtection="1">
      <alignment vertical="center"/>
    </xf>
    <xf numFmtId="44" fontId="18" fillId="0" borderId="22" xfId="0" applyNumberFormat="1" applyFont="1" applyBorder="1" applyAlignment="1" applyProtection="1">
      <alignment vertical="center"/>
    </xf>
    <xf numFmtId="44" fontId="18" fillId="0" borderId="121" xfId="0" applyNumberFormat="1" applyFont="1" applyBorder="1" applyAlignment="1" applyProtection="1">
      <alignment vertical="center"/>
    </xf>
    <xf numFmtId="44" fontId="18" fillId="0" borderId="5" xfId="0" applyNumberFormat="1" applyFont="1" applyBorder="1" applyAlignment="1" applyProtection="1">
      <alignment vertical="center"/>
    </xf>
    <xf numFmtId="44" fontId="30" fillId="0" borderId="117" xfId="0" applyNumberFormat="1" applyFont="1" applyFill="1" applyBorder="1" applyAlignment="1" applyProtection="1">
      <alignment vertical="center"/>
    </xf>
    <xf numFmtId="44" fontId="5" fillId="0" borderId="5" xfId="0" applyNumberFormat="1" applyFont="1" applyFill="1" applyBorder="1" applyAlignment="1" applyProtection="1">
      <alignment vertical="center"/>
    </xf>
    <xf numFmtId="44" fontId="34" fillId="0" borderId="119" xfId="0" applyNumberFormat="1" applyFont="1" applyFill="1" applyBorder="1" applyAlignment="1" applyProtection="1">
      <alignment vertical="center"/>
    </xf>
    <xf numFmtId="44" fontId="4" fillId="0" borderId="5" xfId="0" applyNumberFormat="1" applyFont="1" applyBorder="1" applyAlignment="1" applyProtection="1">
      <alignment vertical="center"/>
    </xf>
    <xf numFmtId="44" fontId="18" fillId="0" borderId="119" xfId="0" applyNumberFormat="1" applyFont="1" applyBorder="1" applyAlignment="1" applyProtection="1">
      <alignment vertical="center"/>
    </xf>
    <xf numFmtId="44" fontId="25" fillId="0" borderId="79" xfId="0" applyNumberFormat="1" applyFont="1" applyFill="1" applyBorder="1" applyAlignment="1" applyProtection="1">
      <alignment vertical="center"/>
    </xf>
    <xf numFmtId="44" fontId="30" fillId="0" borderId="5" xfId="0" applyNumberFormat="1" applyFont="1" applyFill="1" applyBorder="1" applyAlignment="1" applyProtection="1">
      <alignment vertical="center"/>
    </xf>
    <xf numFmtId="44" fontId="5" fillId="0" borderId="17" xfId="0" applyNumberFormat="1" applyFont="1" applyFill="1" applyBorder="1" applyAlignment="1" applyProtection="1">
      <alignment vertical="center"/>
    </xf>
    <xf numFmtId="44" fontId="30" fillId="0" borderId="121" xfId="0" applyNumberFormat="1" applyFont="1" applyFill="1" applyBorder="1" applyAlignment="1" applyProtection="1">
      <alignment vertical="center"/>
    </xf>
    <xf numFmtId="43" fontId="5" fillId="0" borderId="21" xfId="0" applyNumberFormat="1" applyFont="1" applyFill="1" applyBorder="1" applyAlignment="1" applyProtection="1">
      <alignment vertical="center"/>
    </xf>
    <xf numFmtId="43" fontId="5" fillId="0" borderId="39" xfId="0" applyNumberFormat="1" applyFont="1" applyFill="1" applyBorder="1" applyAlignment="1" applyProtection="1">
      <alignment vertical="center"/>
    </xf>
    <xf numFmtId="43" fontId="20" fillId="3" borderId="122" xfId="0" applyNumberFormat="1" applyFont="1" applyFill="1" applyBorder="1" applyAlignment="1" applyProtection="1">
      <alignment vertical="center"/>
      <protection locked="0"/>
    </xf>
    <xf numFmtId="43" fontId="5" fillId="0" borderId="119" xfId="0" applyNumberFormat="1" applyFont="1" applyFill="1" applyBorder="1" applyAlignment="1" applyProtection="1">
      <alignment vertical="center"/>
    </xf>
    <xf numFmtId="44" fontId="4" fillId="0" borderId="5" xfId="0" applyNumberFormat="1" applyFont="1" applyFill="1" applyBorder="1" applyAlignment="1" applyProtection="1">
      <alignment vertical="center"/>
    </xf>
    <xf numFmtId="44" fontId="14" fillId="0" borderId="5" xfId="0" applyNumberFormat="1" applyFont="1" applyBorder="1" applyAlignment="1" applyProtection="1">
      <alignment vertical="center"/>
    </xf>
    <xf numFmtId="44" fontId="5" fillId="0" borderId="120" xfId="0" applyNumberFormat="1" applyFont="1" applyFill="1" applyBorder="1" applyAlignment="1" applyProtection="1">
      <alignment vertical="center"/>
    </xf>
    <xf numFmtId="44" fontId="6" fillId="0" borderId="121" xfId="0" applyNumberFormat="1" applyFont="1" applyFill="1" applyBorder="1" applyAlignment="1" applyProtection="1">
      <alignment vertical="center"/>
    </xf>
    <xf numFmtId="44" fontId="6" fillId="0" borderId="36" xfId="0" applyNumberFormat="1" applyFont="1" applyFill="1" applyBorder="1" applyAlignment="1" applyProtection="1">
      <alignment vertical="center"/>
    </xf>
    <xf numFmtId="44" fontId="34" fillId="0" borderId="117" xfId="0" applyNumberFormat="1" applyFont="1" applyFill="1" applyBorder="1" applyAlignment="1" applyProtection="1">
      <alignment horizontal="right" vertical="center"/>
    </xf>
    <xf numFmtId="43" fontId="4" fillId="0" borderId="0" xfId="0" applyNumberFormat="1" applyFont="1" applyFill="1" applyBorder="1" applyAlignment="1" applyProtection="1">
      <alignment vertical="center"/>
    </xf>
    <xf numFmtId="43" fontId="4" fillId="0" borderId="34" xfId="0" applyNumberFormat="1" applyFont="1" applyFill="1" applyBorder="1" applyAlignment="1" applyProtection="1">
      <alignment vertical="center"/>
    </xf>
    <xf numFmtId="43" fontId="5" fillId="0" borderId="0" xfId="0" applyNumberFormat="1" applyFont="1" applyFill="1" applyBorder="1" applyAlignment="1" applyProtection="1">
      <alignment vertical="center"/>
    </xf>
    <xf numFmtId="43" fontId="5" fillId="0" borderId="0" xfId="1" applyNumberFormat="1" applyFont="1" applyFill="1" applyBorder="1" applyAlignment="1" applyProtection="1">
      <alignment vertical="center"/>
    </xf>
    <xf numFmtId="43" fontId="14" fillId="0" borderId="0" xfId="0" applyNumberFormat="1" applyFont="1" applyBorder="1" applyAlignment="1" applyProtection="1">
      <alignment vertical="center"/>
    </xf>
    <xf numFmtId="43" fontId="4" fillId="0" borderId="0" xfId="15" applyNumberFormat="1" applyFont="1" applyFill="1" applyBorder="1" applyAlignment="1" applyProtection="1">
      <alignment vertical="center"/>
    </xf>
    <xf numFmtId="43" fontId="4" fillId="0" borderId="0" xfId="0" applyNumberFormat="1" applyFont="1" applyFill="1" applyBorder="1" applyAlignment="1" applyProtection="1">
      <alignment horizontal="center" vertical="center"/>
    </xf>
    <xf numFmtId="43" fontId="4" fillId="0" borderId="34" xfId="0" applyNumberFormat="1" applyFont="1" applyBorder="1" applyAlignment="1" applyProtection="1">
      <alignment vertical="center"/>
    </xf>
    <xf numFmtId="43" fontId="4" fillId="0" borderId="0" xfId="0" applyNumberFormat="1" applyFont="1" applyBorder="1" applyAlignment="1" applyProtection="1">
      <alignment vertical="center"/>
    </xf>
    <xf numFmtId="43" fontId="5" fillId="0" borderId="0" xfId="0" applyNumberFormat="1" applyFont="1" applyFill="1" applyBorder="1" applyAlignment="1" applyProtection="1">
      <alignment horizontal="center" vertical="center"/>
    </xf>
    <xf numFmtId="44" fontId="20" fillId="3" borderId="41" xfId="0" applyNumberFormat="1" applyFont="1" applyFill="1" applyBorder="1" applyAlignment="1" applyProtection="1">
      <alignment vertical="center"/>
      <protection locked="0"/>
    </xf>
    <xf numFmtId="44" fontId="4" fillId="0" borderId="41" xfId="0" applyNumberFormat="1" applyFont="1" applyBorder="1" applyAlignment="1" applyProtection="1">
      <alignment vertical="center"/>
    </xf>
    <xf numFmtId="44" fontId="4" fillId="0" borderId="123" xfId="0" applyNumberFormat="1" applyFont="1" applyBorder="1" applyAlignment="1" applyProtection="1">
      <alignment vertical="center"/>
    </xf>
    <xf numFmtId="44" fontId="4" fillId="0" borderId="55" xfId="0" applyNumberFormat="1" applyFont="1" applyBorder="1" applyAlignment="1" applyProtection="1">
      <alignment vertical="center"/>
    </xf>
    <xf numFmtId="44" fontId="4" fillId="0" borderId="109" xfId="0" applyNumberFormat="1" applyFont="1" applyBorder="1" applyAlignment="1" applyProtection="1">
      <alignment vertical="center"/>
    </xf>
    <xf numFmtId="44" fontId="7" fillId="4" borderId="50" xfId="0" applyNumberFormat="1" applyFont="1" applyFill="1" applyBorder="1" applyAlignment="1" applyProtection="1">
      <alignment horizontal="center" vertical="center"/>
      <protection locked="0"/>
    </xf>
    <xf numFmtId="44" fontId="20" fillId="3" borderId="124" xfId="0" applyNumberFormat="1" applyFont="1" applyFill="1" applyBorder="1" applyAlignment="1" applyProtection="1">
      <alignment vertical="center"/>
      <protection locked="0"/>
    </xf>
    <xf numFmtId="44" fontId="4" fillId="0" borderId="125" xfId="0" applyNumberFormat="1" applyFont="1" applyBorder="1" applyAlignment="1" applyProtection="1">
      <alignment vertical="center"/>
    </xf>
    <xf numFmtId="44" fontId="7" fillId="4" borderId="14" xfId="0" applyNumberFormat="1" applyFont="1" applyFill="1" applyBorder="1" applyAlignment="1" applyProtection="1">
      <alignment horizontal="center" vertical="center"/>
      <protection locked="0"/>
    </xf>
    <xf numFmtId="44" fontId="4" fillId="0" borderId="58" xfId="0" applyNumberFormat="1" applyFont="1" applyBorder="1" applyAlignment="1" applyProtection="1">
      <alignment vertical="center"/>
    </xf>
    <xf numFmtId="44" fontId="20" fillId="0" borderId="126" xfId="0" applyNumberFormat="1" applyFont="1" applyFill="1" applyBorder="1" applyAlignment="1" applyProtection="1">
      <alignment vertical="center"/>
    </xf>
    <xf numFmtId="44" fontId="4" fillId="0" borderId="126" xfId="0" applyNumberFormat="1" applyFont="1" applyFill="1" applyBorder="1" applyAlignment="1" applyProtection="1">
      <alignment vertical="center"/>
    </xf>
    <xf numFmtId="44" fontId="4" fillId="0" borderId="127" xfId="0" applyNumberFormat="1" applyFont="1" applyFill="1" applyBorder="1" applyAlignment="1" applyProtection="1">
      <alignment vertical="center"/>
    </xf>
    <xf numFmtId="0" fontId="18" fillId="0" borderId="30" xfId="0" applyFont="1" applyBorder="1" applyAlignment="1">
      <alignment horizontal="center" vertical="center"/>
    </xf>
    <xf numFmtId="0" fontId="18" fillId="0" borderId="38" xfId="0" applyFont="1" applyBorder="1" applyAlignment="1">
      <alignment horizontal="center" vertical="center"/>
    </xf>
    <xf numFmtId="0" fontId="18" fillId="0" borderId="32" xfId="0" applyFont="1" applyBorder="1" applyAlignment="1">
      <alignment horizontal="center" vertical="center"/>
    </xf>
    <xf numFmtId="0" fontId="18" fillId="0" borderId="32" xfId="0" applyFont="1" applyBorder="1" applyAlignment="1">
      <alignment horizontal="center" vertical="center" wrapText="1"/>
    </xf>
    <xf numFmtId="0" fontId="18" fillId="0" borderId="74" xfId="0" applyFont="1" applyBorder="1" applyAlignment="1">
      <alignment horizontal="center" vertical="center" wrapText="1"/>
    </xf>
    <xf numFmtId="44" fontId="17" fillId="0" borderId="111" xfId="1" applyNumberFormat="1" applyFont="1" applyBorder="1" applyAlignment="1">
      <alignment vertical="center"/>
    </xf>
    <xf numFmtId="44" fontId="17" fillId="0" borderId="128" xfId="1" applyNumberFormat="1" applyFont="1" applyBorder="1" applyAlignment="1">
      <alignment vertical="center"/>
    </xf>
    <xf numFmtId="44" fontId="17" fillId="0" borderId="129" xfId="1" applyNumberFormat="1" applyFont="1" applyBorder="1" applyAlignment="1">
      <alignment vertical="center"/>
    </xf>
    <xf numFmtId="44" fontId="18" fillId="0" borderId="74" xfId="1" applyNumberFormat="1" applyFont="1" applyBorder="1" applyAlignment="1">
      <alignment vertical="center"/>
    </xf>
    <xf numFmtId="44" fontId="47" fillId="3" borderId="130" xfId="0" applyNumberFormat="1" applyFont="1" applyFill="1" applyBorder="1" applyAlignment="1">
      <alignment horizontal="right" vertical="center"/>
    </xf>
    <xf numFmtId="44" fontId="17" fillId="0" borderId="8" xfId="0" applyNumberFormat="1" applyFont="1" applyBorder="1" applyAlignment="1">
      <alignment vertical="center"/>
    </xf>
    <xf numFmtId="44" fontId="17" fillId="0" borderId="20" xfId="0" applyNumberFormat="1" applyFont="1" applyBorder="1" applyAlignment="1">
      <alignment vertical="center"/>
    </xf>
    <xf numFmtId="44" fontId="18" fillId="0" borderId="74" xfId="0" applyNumberFormat="1" applyFont="1" applyBorder="1" applyAlignment="1">
      <alignment horizontal="center" vertical="center" wrapText="1"/>
    </xf>
    <xf numFmtId="44" fontId="17" fillId="0" borderId="16" xfId="0" applyNumberFormat="1" applyFont="1" applyBorder="1" applyAlignment="1">
      <alignment vertical="center"/>
    </xf>
    <xf numFmtId="44" fontId="18" fillId="0" borderId="131" xfId="0" applyNumberFormat="1" applyFont="1" applyBorder="1" applyAlignment="1">
      <alignment vertical="center"/>
    </xf>
    <xf numFmtId="44" fontId="24" fillId="0" borderId="131" xfId="0" applyNumberFormat="1" applyFont="1" applyBorder="1" applyAlignment="1">
      <alignment vertical="center"/>
    </xf>
    <xf numFmtId="43" fontId="21" fillId="3" borderId="26" xfId="0" applyNumberFormat="1" applyFont="1" applyFill="1" applyBorder="1" applyAlignment="1" applyProtection="1">
      <alignment vertical="center"/>
      <protection locked="0"/>
    </xf>
    <xf numFmtId="43" fontId="21" fillId="3" borderId="29" xfId="0" applyNumberFormat="1" applyFont="1" applyFill="1" applyBorder="1" applyAlignment="1" applyProtection="1">
      <alignment vertical="center"/>
      <protection locked="0"/>
    </xf>
    <xf numFmtId="43" fontId="21" fillId="3" borderId="66" xfId="0" applyNumberFormat="1" applyFont="1" applyFill="1" applyBorder="1" applyAlignment="1" applyProtection="1">
      <alignment vertical="center"/>
      <protection locked="0"/>
    </xf>
    <xf numFmtId="43" fontId="18" fillId="3" borderId="45" xfId="0" applyNumberFormat="1" applyFont="1" applyFill="1" applyBorder="1" applyAlignment="1" applyProtection="1">
      <alignment horizontal="right" vertical="center"/>
      <protection locked="0"/>
    </xf>
    <xf numFmtId="43" fontId="18" fillId="0" borderId="14" xfId="0" applyNumberFormat="1" applyFont="1" applyBorder="1" applyAlignment="1">
      <alignment horizontal="right" vertical="center"/>
    </xf>
    <xf numFmtId="43" fontId="18" fillId="0" borderId="7" xfId="0" applyNumberFormat="1" applyFont="1" applyBorder="1" applyAlignment="1">
      <alignment horizontal="right" vertical="center"/>
    </xf>
    <xf numFmtId="43" fontId="17" fillId="0" borderId="8" xfId="0" applyNumberFormat="1" applyFont="1" applyBorder="1" applyAlignment="1">
      <alignment vertical="center"/>
    </xf>
    <xf numFmtId="43" fontId="17" fillId="0" borderId="19" xfId="0" applyNumberFormat="1" applyFont="1" applyBorder="1" applyAlignment="1">
      <alignment vertical="center"/>
    </xf>
    <xf numFmtId="43" fontId="18" fillId="0" borderId="32" xfId="0" applyNumberFormat="1" applyFont="1" applyBorder="1" applyAlignment="1">
      <alignment horizontal="center" vertical="center"/>
    </xf>
    <xf numFmtId="43" fontId="21" fillId="3" borderId="32" xfId="0" applyNumberFormat="1" applyFont="1" applyFill="1" applyBorder="1" applyAlignment="1" applyProtection="1">
      <alignment vertical="center"/>
      <protection locked="0"/>
    </xf>
    <xf numFmtId="43" fontId="17" fillId="0" borderId="15" xfId="0" applyNumberFormat="1" applyFont="1" applyBorder="1" applyAlignment="1">
      <alignment vertical="center"/>
    </xf>
    <xf numFmtId="183" fontId="21" fillId="3" borderId="26" xfId="0" applyNumberFormat="1" applyFont="1" applyFill="1" applyBorder="1" applyAlignment="1" applyProtection="1">
      <alignment vertical="center"/>
      <protection locked="0"/>
    </xf>
    <xf numFmtId="183" fontId="21" fillId="3" borderId="29" xfId="0" applyNumberFormat="1" applyFont="1" applyFill="1" applyBorder="1" applyAlignment="1" applyProtection="1">
      <alignment vertical="center"/>
      <protection locked="0"/>
    </xf>
    <xf numFmtId="183" fontId="21" fillId="3" borderId="32" xfId="0" applyNumberFormat="1" applyFont="1" applyFill="1" applyBorder="1" applyAlignment="1" applyProtection="1">
      <alignment vertical="center"/>
      <protection locked="0"/>
    </xf>
    <xf numFmtId="183" fontId="18" fillId="0" borderId="34" xfId="0" applyNumberFormat="1" applyFont="1" applyBorder="1" applyAlignment="1">
      <alignment horizontal="right" vertical="center"/>
    </xf>
    <xf numFmtId="183" fontId="17" fillId="0" borderId="7" xfId="0" applyNumberFormat="1" applyFont="1" applyBorder="1" applyAlignment="1">
      <alignment vertical="center"/>
    </xf>
    <xf numFmtId="183" fontId="17" fillId="0" borderId="8" xfId="0" applyNumberFormat="1" applyFont="1" applyBorder="1" applyAlignment="1">
      <alignment vertical="center"/>
    </xf>
    <xf numFmtId="183" fontId="17" fillId="0" borderId="19" xfId="0" applyNumberFormat="1" applyFont="1" applyBorder="1" applyAlignment="1">
      <alignment vertical="center"/>
    </xf>
    <xf numFmtId="183" fontId="18" fillId="0" borderId="32" xfId="0" applyNumberFormat="1" applyFont="1" applyBorder="1" applyAlignment="1">
      <alignment horizontal="center" vertical="center"/>
    </xf>
    <xf numFmtId="183" fontId="18" fillId="0" borderId="7" xfId="0" applyNumberFormat="1" applyFont="1" applyBorder="1" applyAlignment="1">
      <alignment horizontal="right" vertical="center"/>
    </xf>
    <xf numFmtId="183" fontId="18" fillId="0" borderId="10" xfId="0" applyNumberFormat="1" applyFont="1" applyBorder="1" applyAlignment="1">
      <alignment horizontal="right" vertical="center"/>
    </xf>
    <xf numFmtId="183" fontId="17" fillId="0" borderId="15" xfId="0" applyNumberFormat="1" applyFont="1" applyBorder="1" applyAlignment="1">
      <alignment vertical="center"/>
    </xf>
    <xf numFmtId="44" fontId="4" fillId="0" borderId="111" xfId="1" applyNumberFormat="1" applyFont="1" applyBorder="1" applyAlignment="1">
      <alignment vertical="center"/>
    </xf>
    <xf numFmtId="44" fontId="4" fillId="0" borderId="128" xfId="1" applyNumberFormat="1" applyFont="1" applyBorder="1" applyAlignment="1">
      <alignment vertical="center"/>
    </xf>
    <xf numFmtId="44" fontId="4" fillId="0" borderId="129" xfId="1" applyNumberFormat="1" applyFont="1" applyBorder="1" applyAlignment="1">
      <alignment vertical="center"/>
    </xf>
    <xf numFmtId="44" fontId="7" fillId="0" borderId="74" xfId="1" applyNumberFormat="1" applyFont="1" applyBorder="1" applyAlignment="1">
      <alignment vertical="center"/>
    </xf>
    <xf numFmtId="44" fontId="25" fillId="3" borderId="130" xfId="0" applyNumberFormat="1" applyFont="1" applyFill="1" applyBorder="1" applyAlignment="1">
      <alignment vertical="center"/>
    </xf>
    <xf numFmtId="44" fontId="14" fillId="0" borderId="79" xfId="0" applyNumberFormat="1" applyFont="1" applyBorder="1" applyAlignment="1">
      <alignment vertical="center"/>
    </xf>
    <xf numFmtId="44" fontId="14" fillId="0" borderId="5" xfId="0" applyNumberFormat="1" applyFont="1" applyBorder="1" applyAlignment="1">
      <alignment vertical="center"/>
    </xf>
    <xf numFmtId="44" fontId="14" fillId="0" borderId="132" xfId="0" applyNumberFormat="1" applyFont="1" applyBorder="1" applyAlignment="1">
      <alignment vertical="center"/>
    </xf>
    <xf numFmtId="44" fontId="14" fillId="0" borderId="39" xfId="0" applyNumberFormat="1" applyFont="1" applyBorder="1" applyAlignment="1">
      <alignment vertical="center" wrapText="1"/>
    </xf>
    <xf numFmtId="44" fontId="4" fillId="0" borderId="133" xfId="1" applyNumberFormat="1" applyFont="1" applyBorder="1" applyAlignment="1">
      <alignment vertical="center"/>
    </xf>
    <xf numFmtId="44" fontId="14" fillId="0" borderId="36" xfId="0" applyNumberFormat="1" applyFont="1" applyBorder="1" applyAlignment="1">
      <alignment vertical="center"/>
    </xf>
    <xf numFmtId="44" fontId="20" fillId="3" borderId="111" xfId="1" applyNumberFormat="1" applyFont="1" applyFill="1" applyBorder="1" applyAlignment="1" applyProtection="1">
      <alignment vertical="center"/>
      <protection locked="0"/>
    </xf>
    <xf numFmtId="44" fontId="20" fillId="3" borderId="128" xfId="1" applyNumberFormat="1" applyFont="1" applyFill="1" applyBorder="1" applyAlignment="1" applyProtection="1">
      <alignment vertical="center"/>
      <protection locked="0"/>
    </xf>
    <xf numFmtId="44" fontId="20" fillId="3" borderId="129" xfId="1" applyNumberFormat="1" applyFont="1" applyFill="1" applyBorder="1" applyAlignment="1" applyProtection="1">
      <alignment vertical="center"/>
      <protection locked="0"/>
    </xf>
    <xf numFmtId="44" fontId="47" fillId="3" borderId="130" xfId="0" applyNumberFormat="1" applyFont="1" applyFill="1" applyBorder="1" applyAlignment="1">
      <alignment vertical="center"/>
    </xf>
    <xf numFmtId="44" fontId="17" fillId="0" borderId="117" xfId="0" applyNumberFormat="1" applyFont="1" applyBorder="1" applyAlignment="1">
      <alignment vertical="center"/>
    </xf>
    <xf numFmtId="44" fontId="6" fillId="0" borderId="20" xfId="0" applyNumberFormat="1" applyFont="1" applyFill="1" applyBorder="1" applyAlignment="1">
      <alignment vertical="center"/>
    </xf>
    <xf numFmtId="44" fontId="22" fillId="0" borderId="22" xfId="0" applyNumberFormat="1" applyFont="1" applyFill="1" applyBorder="1" applyAlignment="1">
      <alignment vertical="center"/>
    </xf>
    <xf numFmtId="15" fontId="20" fillId="3" borderId="26" xfId="0" applyNumberFormat="1" applyFont="1" applyFill="1" applyBorder="1" applyAlignment="1" applyProtection="1">
      <alignment vertical="center"/>
      <protection locked="0"/>
    </xf>
    <xf numFmtId="15" fontId="20" fillId="3" borderId="29" xfId="0" applyNumberFormat="1" applyFont="1" applyFill="1" applyBorder="1" applyAlignment="1" applyProtection="1">
      <alignment vertical="center"/>
      <protection locked="0"/>
    </xf>
    <xf numFmtId="15" fontId="20" fillId="3" borderId="32"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wrapText="1"/>
      <protection locked="0"/>
    </xf>
    <xf numFmtId="183" fontId="20" fillId="3" borderId="29" xfId="0" applyNumberFormat="1" applyFont="1" applyFill="1" applyBorder="1" applyAlignment="1" applyProtection="1">
      <alignment vertical="center" wrapText="1"/>
      <protection locked="0"/>
    </xf>
    <xf numFmtId="183" fontId="20" fillId="3" borderId="32" xfId="0" applyNumberFormat="1" applyFont="1" applyFill="1" applyBorder="1" applyAlignment="1" applyProtection="1">
      <alignment vertical="center" wrapText="1"/>
      <protection locked="0"/>
    </xf>
    <xf numFmtId="184" fontId="20" fillId="3" borderId="26" xfId="0" applyNumberFormat="1" applyFont="1" applyFill="1" applyBorder="1" applyAlignment="1" applyProtection="1">
      <alignment vertical="center"/>
      <protection locked="0"/>
    </xf>
    <xf numFmtId="184" fontId="20" fillId="3" borderId="29" xfId="0" applyNumberFormat="1" applyFont="1" applyFill="1" applyBorder="1" applyAlignment="1" applyProtection="1">
      <alignment vertical="center"/>
      <protection locked="0"/>
    </xf>
    <xf numFmtId="184" fontId="20" fillId="3" borderId="32" xfId="0" applyNumberFormat="1" applyFont="1" applyFill="1" applyBorder="1" applyAlignment="1" applyProtection="1">
      <alignment vertical="center"/>
      <protection locked="0"/>
    </xf>
    <xf numFmtId="1" fontId="20" fillId="3" borderId="26" xfId="0" applyNumberFormat="1" applyFont="1" applyFill="1" applyBorder="1" applyAlignment="1" applyProtection="1">
      <alignment vertical="center"/>
      <protection locked="0"/>
    </xf>
    <xf numFmtId="1" fontId="20" fillId="3" borderId="29" xfId="0" applyNumberFormat="1" applyFont="1" applyFill="1" applyBorder="1" applyAlignment="1" applyProtection="1">
      <alignment vertical="center"/>
      <protection locked="0"/>
    </xf>
    <xf numFmtId="1" fontId="20" fillId="3" borderId="32" xfId="0" applyNumberFormat="1" applyFont="1" applyFill="1" applyBorder="1" applyAlignment="1" applyProtection="1">
      <alignment vertical="center"/>
      <protection locked="0"/>
    </xf>
    <xf numFmtId="43" fontId="20" fillId="3" borderId="26" xfId="0" applyNumberFormat="1" applyFont="1" applyFill="1" applyBorder="1" applyAlignment="1" applyProtection="1">
      <alignment vertical="center"/>
      <protection locked="0"/>
    </xf>
    <xf numFmtId="43" fontId="20" fillId="3" borderId="29" xfId="0" applyNumberFormat="1" applyFont="1" applyFill="1" applyBorder="1" applyAlignment="1" applyProtection="1">
      <alignment vertical="center"/>
      <protection locked="0"/>
    </xf>
    <xf numFmtId="43" fontId="20" fillId="3" borderId="32" xfId="0" applyNumberFormat="1" applyFont="1" applyFill="1" applyBorder="1" applyAlignment="1" applyProtection="1">
      <alignment vertical="center"/>
      <protection locked="0"/>
    </xf>
    <xf numFmtId="0" fontId="14" fillId="0" borderId="15" xfId="0" applyFont="1" applyBorder="1" applyAlignment="1"/>
    <xf numFmtId="44" fontId="25" fillId="3" borderId="112" xfId="0" applyNumberFormat="1" applyFont="1" applyFill="1" applyBorder="1" applyAlignment="1">
      <alignment vertical="center"/>
    </xf>
    <xf numFmtId="44" fontId="4" fillId="0" borderId="36" xfId="0" applyNumberFormat="1" applyFont="1" applyBorder="1" applyAlignment="1">
      <alignment vertical="center"/>
    </xf>
    <xf numFmtId="44" fontId="4" fillId="0" borderId="39" xfId="0" applyNumberFormat="1" applyFont="1" applyBorder="1" applyAlignment="1">
      <alignment vertical="center" wrapText="1"/>
    </xf>
    <xf numFmtId="44" fontId="7" fillId="0" borderId="134" xfId="1" applyNumberFormat="1" applyFont="1" applyBorder="1" applyAlignment="1">
      <alignment vertical="center"/>
    </xf>
    <xf numFmtId="44" fontId="4" fillId="0" borderId="16" xfId="0" applyNumberFormat="1" applyFont="1" applyBorder="1" applyAlignment="1">
      <alignment horizontal="left" vertical="center"/>
    </xf>
    <xf numFmtId="44" fontId="4" fillId="0" borderId="135" xfId="1" applyNumberFormat="1" applyFont="1" applyBorder="1" applyAlignment="1">
      <alignment vertical="center"/>
    </xf>
    <xf numFmtId="44" fontId="7" fillId="0" borderId="39" xfId="1" applyNumberFormat="1" applyFont="1" applyBorder="1" applyAlignment="1">
      <alignment vertical="center"/>
    </xf>
    <xf numFmtId="44" fontId="25" fillId="3" borderId="136" xfId="0" applyNumberFormat="1" applyFont="1" applyFill="1" applyBorder="1" applyAlignment="1">
      <alignment vertical="center"/>
    </xf>
    <xf numFmtId="44" fontId="22" fillId="0" borderId="74" xfId="1" applyNumberFormat="1" applyFont="1" applyBorder="1" applyAlignment="1">
      <alignment vertical="center"/>
    </xf>
    <xf numFmtId="43" fontId="20" fillId="3" borderId="51" xfId="1" applyNumberFormat="1" applyFont="1" applyFill="1" applyBorder="1" applyAlignment="1" applyProtection="1">
      <alignment vertical="center"/>
      <protection locked="0"/>
    </xf>
    <xf numFmtId="43" fontId="20" fillId="3" borderId="29" xfId="1" applyNumberFormat="1" applyFont="1" applyFill="1" applyBorder="1" applyAlignment="1" applyProtection="1">
      <alignment vertical="center"/>
      <protection locked="0"/>
    </xf>
    <xf numFmtId="43" fontId="20" fillId="3" borderId="32" xfId="1" applyNumberFormat="1" applyFont="1" applyFill="1" applyBorder="1" applyAlignment="1" applyProtection="1">
      <alignment vertical="center"/>
      <protection locked="0"/>
    </xf>
    <xf numFmtId="43" fontId="7" fillId="0" borderId="14" xfId="0" applyNumberFormat="1" applyFont="1" applyBorder="1" applyAlignment="1">
      <alignment horizontal="right" vertical="center"/>
    </xf>
    <xf numFmtId="43" fontId="7" fillId="0" borderId="7" xfId="0" applyNumberFormat="1" applyFont="1" applyBorder="1" applyAlignment="1">
      <alignment horizontal="right" vertical="center"/>
    </xf>
    <xf numFmtId="43" fontId="14" fillId="0" borderId="34" xfId="0" applyNumberFormat="1" applyFont="1" applyBorder="1" applyAlignment="1">
      <alignment vertical="center"/>
    </xf>
    <xf numFmtId="43" fontId="14" fillId="0" borderId="21" xfId="0" applyNumberFormat="1" applyFont="1" applyBorder="1" applyAlignment="1">
      <alignment vertical="center"/>
    </xf>
    <xf numFmtId="43" fontId="20" fillId="3" borderId="26" xfId="1" applyNumberFormat="1" applyFont="1" applyFill="1" applyBorder="1" applyAlignment="1" applyProtection="1">
      <alignment vertical="center"/>
      <protection locked="0"/>
    </xf>
    <xf numFmtId="43" fontId="14" fillId="0" borderId="15" xfId="0" applyNumberFormat="1" applyFont="1" applyBorder="1" applyAlignment="1">
      <alignment horizontal="left" vertical="center"/>
    </xf>
    <xf numFmtId="43" fontId="20" fillId="3" borderId="45" xfId="0" applyNumberFormat="1" applyFont="1" applyFill="1" applyBorder="1" applyAlignment="1" applyProtection="1">
      <alignment vertical="center"/>
      <protection locked="0"/>
    </xf>
    <xf numFmtId="0" fontId="18" fillId="0" borderId="21" xfId="0" applyFont="1" applyBorder="1" applyAlignment="1">
      <alignment horizontal="center" vertical="center"/>
    </xf>
    <xf numFmtId="170" fontId="18" fillId="0" borderId="39" xfId="0" applyNumberFormat="1" applyFont="1" applyBorder="1" applyAlignment="1">
      <alignment horizontal="center" vertical="center" wrapText="1"/>
    </xf>
    <xf numFmtId="0" fontId="18" fillId="0" borderId="21" xfId="0" applyFont="1" applyBorder="1" applyAlignment="1">
      <alignment vertical="center"/>
    </xf>
    <xf numFmtId="43" fontId="18" fillId="0" borderId="21" xfId="0" applyNumberFormat="1" applyFont="1" applyBorder="1" applyAlignment="1">
      <alignment vertical="center"/>
    </xf>
    <xf numFmtId="44" fontId="18" fillId="0" borderId="39" xfId="0" applyNumberFormat="1" applyFont="1" applyBorder="1" applyAlignment="1">
      <alignment vertical="center" wrapText="1"/>
    </xf>
    <xf numFmtId="0" fontId="18" fillId="0" borderId="21" xfId="0" applyFont="1" applyBorder="1" applyAlignment="1">
      <alignment horizontal="center" vertical="center" wrapText="1"/>
    </xf>
    <xf numFmtId="43" fontId="18" fillId="0" borderId="21" xfId="0" applyNumberFormat="1" applyFont="1" applyBorder="1" applyAlignment="1">
      <alignment horizontal="center" vertical="center" wrapText="1"/>
    </xf>
    <xf numFmtId="44" fontId="18" fillId="0" borderId="39" xfId="0" applyNumberFormat="1"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7" xfId="0" applyFont="1" applyBorder="1" applyAlignment="1">
      <alignment horizontal="center" vertical="center"/>
    </xf>
    <xf numFmtId="0" fontId="34" fillId="0" borderId="53" xfId="0" applyFont="1" applyBorder="1" applyAlignment="1" applyProtection="1">
      <alignment horizontal="center" vertical="center" wrapText="1"/>
    </xf>
    <xf numFmtId="44" fontId="14" fillId="0" borderId="16" xfId="0" applyNumberFormat="1" applyFont="1" applyBorder="1" applyAlignment="1">
      <alignment vertical="center"/>
    </xf>
    <xf numFmtId="44" fontId="5" fillId="0" borderId="125" xfId="1" applyNumberFormat="1" applyFont="1" applyBorder="1" applyAlignment="1" applyProtection="1">
      <alignment vertical="center"/>
    </xf>
    <xf numFmtId="44" fontId="5" fillId="0" borderId="128" xfId="1" applyNumberFormat="1" applyFont="1" applyBorder="1" applyAlignment="1" applyProtection="1">
      <alignment vertical="center"/>
    </xf>
    <xf numFmtId="44" fontId="5" fillId="0" borderId="133" xfId="1" applyNumberFormat="1" applyFont="1" applyBorder="1" applyAlignment="1" applyProtection="1">
      <alignment vertical="center"/>
    </xf>
    <xf numFmtId="44" fontId="7" fillId="0" borderId="74" xfId="1" applyNumberFormat="1" applyFont="1" applyBorder="1" applyAlignment="1" applyProtection="1">
      <alignment vertical="center"/>
    </xf>
    <xf numFmtId="44" fontId="5" fillId="0" borderId="111" xfId="1" applyNumberFormat="1" applyFont="1" applyBorder="1" applyAlignment="1" applyProtection="1">
      <alignment vertical="center"/>
    </xf>
    <xf numFmtId="44" fontId="5" fillId="0" borderId="129" xfId="1" applyNumberFormat="1" applyFont="1" applyBorder="1" applyAlignment="1" applyProtection="1">
      <alignment vertical="center"/>
    </xf>
    <xf numFmtId="44" fontId="34" fillId="0" borderId="109" xfId="1" applyNumberFormat="1" applyFont="1" applyBorder="1" applyAlignment="1" applyProtection="1">
      <alignment vertical="center"/>
    </xf>
    <xf numFmtId="44" fontId="24" fillId="0" borderId="136" xfId="0" applyNumberFormat="1" applyFont="1" applyFill="1" applyBorder="1" applyAlignment="1">
      <alignment vertical="center"/>
    </xf>
    <xf numFmtId="9" fontId="20" fillId="3" borderId="26" xfId="15" applyFont="1" applyFill="1" applyBorder="1" applyAlignment="1" applyProtection="1">
      <alignment vertical="center"/>
      <protection locked="0"/>
    </xf>
    <xf numFmtId="9" fontId="20" fillId="3" borderId="29" xfId="15" applyFont="1" applyFill="1" applyBorder="1" applyAlignment="1" applyProtection="1">
      <alignment vertical="center"/>
      <protection locked="0"/>
    </xf>
    <xf numFmtId="9" fontId="20" fillId="3" borderId="32" xfId="15" applyFont="1" applyFill="1" applyBorder="1" applyAlignment="1" applyProtection="1">
      <alignment vertical="center"/>
      <protection locked="0"/>
    </xf>
    <xf numFmtId="43" fontId="20" fillId="3" borderId="66" xfId="1" applyNumberFormat="1" applyFont="1" applyFill="1" applyBorder="1" applyAlignment="1" applyProtection="1">
      <alignment vertical="center"/>
      <protection locked="0"/>
    </xf>
    <xf numFmtId="44" fontId="20" fillId="3" borderId="123" xfId="1" applyNumberFormat="1" applyFont="1" applyFill="1" applyBorder="1" applyAlignment="1" applyProtection="1">
      <alignment vertical="center"/>
      <protection locked="0"/>
    </xf>
    <xf numFmtId="44" fontId="20" fillId="3" borderId="133" xfId="1" applyNumberFormat="1" applyFont="1" applyFill="1" applyBorder="1" applyAlignment="1" applyProtection="1">
      <alignment vertical="center"/>
      <protection locked="0"/>
    </xf>
    <xf numFmtId="44" fontId="22" fillId="0" borderId="132" xfId="1" applyNumberFormat="1" applyFont="1" applyBorder="1" applyAlignment="1">
      <alignment vertical="center"/>
    </xf>
    <xf numFmtId="44" fontId="7" fillId="0" borderId="127" xfId="1" applyNumberFormat="1" applyFont="1" applyBorder="1" applyAlignment="1">
      <alignment vertical="center"/>
    </xf>
    <xf numFmtId="0" fontId="14" fillId="0" borderId="137" xfId="0" applyFont="1" applyBorder="1" applyAlignment="1">
      <alignment horizontal="right" vertical="center"/>
    </xf>
    <xf numFmtId="0" fontId="17" fillId="0" borderId="138" xfId="0" applyFont="1" applyFill="1" applyBorder="1" applyAlignment="1" applyProtection="1">
      <alignment horizontal="right" vertical="center"/>
    </xf>
    <xf numFmtId="0" fontId="14" fillId="0" borderId="138" xfId="0" applyFont="1" applyBorder="1" applyAlignment="1" applyProtection="1">
      <alignment horizontal="right" vertical="center"/>
    </xf>
    <xf numFmtId="0" fontId="75" fillId="0" borderId="0" xfId="0" applyFont="1" applyFill="1" applyBorder="1" applyAlignment="1" applyProtection="1">
      <alignment horizontal="left" vertical="center"/>
    </xf>
    <xf numFmtId="0" fontId="27" fillId="0" borderId="21" xfId="0" applyFont="1" applyFill="1" applyBorder="1" applyAlignment="1" applyProtection="1">
      <alignment horizontal="center" vertical="center"/>
    </xf>
    <xf numFmtId="0" fontId="24" fillId="0" borderId="85" xfId="0" applyFont="1" applyFill="1" applyBorder="1" applyAlignment="1" applyProtection="1">
      <alignment horizontal="right" vertical="center"/>
    </xf>
    <xf numFmtId="0" fontId="14" fillId="0" borderId="137" xfId="0" applyFont="1" applyBorder="1" applyAlignment="1" applyProtection="1">
      <alignment horizontal="right" vertical="center"/>
    </xf>
    <xf numFmtId="0" fontId="47" fillId="0" borderId="139" xfId="0" applyFont="1" applyFill="1" applyBorder="1" applyAlignment="1" applyProtection="1">
      <alignment horizontal="right" vertical="center"/>
    </xf>
    <xf numFmtId="9" fontId="27" fillId="3" borderId="21" xfId="0" applyNumberFormat="1" applyFont="1" applyFill="1" applyBorder="1" applyAlignment="1" applyProtection="1">
      <alignment horizontal="center" vertical="center"/>
      <protection locked="0"/>
    </xf>
    <xf numFmtId="0" fontId="24" fillId="0" borderId="89" xfId="0" applyFont="1" applyFill="1" applyBorder="1" applyAlignment="1" applyProtection="1">
      <alignment horizontal="right" vertical="center"/>
    </xf>
    <xf numFmtId="0" fontId="27" fillId="3" borderId="13"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xf>
    <xf numFmtId="1" fontId="88" fillId="3" borderId="21" xfId="0" applyNumberFormat="1" applyFont="1" applyFill="1" applyBorder="1" applyAlignment="1" applyProtection="1">
      <alignment horizontal="center" vertical="center"/>
      <protection locked="0"/>
    </xf>
    <xf numFmtId="0" fontId="27" fillId="0" borderId="21" xfId="0" applyFont="1" applyBorder="1" applyAlignment="1">
      <alignment horizontal="right" vertical="center"/>
    </xf>
    <xf numFmtId="44" fontId="27" fillId="3" borderId="39" xfId="0" applyNumberFormat="1" applyFont="1" applyFill="1" applyBorder="1" applyAlignment="1" applyProtection="1">
      <alignment vertical="center"/>
      <protection locked="0"/>
    </xf>
    <xf numFmtId="44" fontId="17" fillId="3" borderId="57" xfId="0" applyNumberFormat="1" applyFont="1" applyFill="1" applyBorder="1" applyAlignment="1" applyProtection="1">
      <alignment horizontal="right" vertical="center"/>
    </xf>
    <xf numFmtId="44" fontId="17" fillId="3" borderId="140" xfId="0" applyNumberFormat="1" applyFont="1" applyFill="1" applyBorder="1" applyAlignment="1" applyProtection="1">
      <alignment horizontal="right" vertical="center"/>
    </xf>
    <xf numFmtId="44" fontId="14" fillId="9" borderId="141" xfId="0" applyNumberFormat="1" applyFont="1" applyFill="1" applyBorder="1" applyAlignment="1" applyProtection="1">
      <alignment horizontal="right" vertical="center"/>
    </xf>
    <xf numFmtId="44" fontId="14" fillId="9" borderId="131" xfId="0" applyNumberFormat="1" applyFont="1" applyFill="1" applyBorder="1" applyAlignment="1" applyProtection="1">
      <alignment horizontal="right" vertical="center"/>
    </xf>
    <xf numFmtId="44" fontId="17" fillId="0" borderId="5" xfId="0" applyNumberFormat="1" applyFont="1" applyFill="1" applyBorder="1" applyAlignment="1" applyProtection="1">
      <alignment horizontal="right" vertical="center"/>
    </xf>
    <xf numFmtId="44" fontId="17" fillId="0" borderId="16" xfId="0" applyNumberFormat="1" applyFont="1" applyFill="1" applyBorder="1" applyAlignment="1" applyProtection="1">
      <alignment horizontal="right" vertical="center"/>
    </xf>
    <xf numFmtId="44" fontId="18" fillId="9" borderId="80" xfId="0" applyNumberFormat="1" applyFont="1" applyFill="1" applyBorder="1" applyAlignment="1" applyProtection="1">
      <alignment horizontal="right" vertical="center"/>
    </xf>
    <xf numFmtId="0" fontId="16" fillId="7" borderId="142" xfId="0" applyFont="1" applyFill="1" applyBorder="1" applyAlignment="1" applyProtection="1">
      <alignment horizontal="center" vertical="top" wrapText="1"/>
    </xf>
    <xf numFmtId="0" fontId="71" fillId="7" borderId="143" xfId="0" applyFont="1" applyFill="1" applyBorder="1" applyAlignment="1" applyProtection="1">
      <alignment horizontal="left" vertical="top"/>
    </xf>
    <xf numFmtId="0" fontId="14" fillId="7" borderId="142" xfId="0" applyFont="1" applyFill="1" applyBorder="1" applyAlignment="1" applyProtection="1">
      <alignment horizontal="center" vertical="top" wrapText="1"/>
    </xf>
    <xf numFmtId="44" fontId="4" fillId="3" borderId="51" xfId="0" applyNumberFormat="1" applyFont="1" applyFill="1" applyBorder="1" applyAlignment="1" applyProtection="1">
      <alignment horizontal="right" vertical="center"/>
      <protection locked="0"/>
    </xf>
    <xf numFmtId="44" fontId="4" fillId="3" borderId="37" xfId="0" applyNumberFormat="1" applyFont="1" applyFill="1" applyBorder="1" applyAlignment="1" applyProtection="1">
      <alignment horizontal="right" vertical="center"/>
      <protection locked="0"/>
    </xf>
    <xf numFmtId="44" fontId="4" fillId="3" borderId="21" xfId="0" applyNumberFormat="1" applyFont="1" applyFill="1" applyBorder="1" applyAlignment="1" applyProtection="1">
      <alignment horizontal="right" vertical="center"/>
      <protection locked="0"/>
    </xf>
    <xf numFmtId="44" fontId="4" fillId="3" borderId="144" xfId="0" applyNumberFormat="1" applyFont="1" applyFill="1" applyBorder="1" applyAlignment="1" applyProtection="1">
      <alignment horizontal="right" vertical="center"/>
      <protection locked="0"/>
    </xf>
    <xf numFmtId="44" fontId="4" fillId="3" borderId="145" xfId="0" applyNumberFormat="1" applyFont="1" applyFill="1" applyBorder="1" applyAlignment="1" applyProtection="1">
      <alignment horizontal="right" vertical="center"/>
      <protection locked="0"/>
    </xf>
    <xf numFmtId="44" fontId="4" fillId="9" borderId="146" xfId="0" applyNumberFormat="1" applyFont="1" applyFill="1" applyBorder="1" applyAlignment="1" applyProtection="1">
      <alignment horizontal="right" vertical="center"/>
    </xf>
    <xf numFmtId="44" fontId="4" fillId="9" borderId="147" xfId="0" applyNumberFormat="1" applyFont="1" applyFill="1" applyBorder="1" applyAlignment="1" applyProtection="1">
      <alignment horizontal="right" vertical="center"/>
    </xf>
    <xf numFmtId="44" fontId="17" fillId="3" borderId="57" xfId="0" applyNumberFormat="1" applyFont="1" applyFill="1" applyBorder="1" applyAlignment="1" applyProtection="1">
      <alignment horizontal="right" vertical="center"/>
      <protection locked="0"/>
    </xf>
    <xf numFmtId="44" fontId="17" fillId="3" borderId="140" xfId="0" applyNumberFormat="1" applyFont="1" applyFill="1" applyBorder="1" applyAlignment="1" applyProtection="1">
      <alignment horizontal="right" vertical="center"/>
      <protection locked="0"/>
    </xf>
    <xf numFmtId="44" fontId="17" fillId="9" borderId="80" xfId="0" applyNumberFormat="1" applyFont="1" applyFill="1" applyBorder="1" applyAlignment="1" applyProtection="1">
      <alignment horizontal="right" vertical="center"/>
    </xf>
    <xf numFmtId="44" fontId="4" fillId="3" borderId="49" xfId="0" applyNumberFormat="1" applyFont="1" applyFill="1" applyBorder="1" applyAlignment="1" applyProtection="1">
      <alignment horizontal="right" vertical="center"/>
    </xf>
    <xf numFmtId="44" fontId="4" fillId="3" borderId="51" xfId="0" applyNumberFormat="1" applyFont="1" applyFill="1" applyBorder="1" applyAlignment="1" applyProtection="1">
      <alignment horizontal="right" vertical="center"/>
    </xf>
    <xf numFmtId="44" fontId="4" fillId="3" borderId="37" xfId="0" applyNumberFormat="1" applyFont="1" applyFill="1" applyBorder="1" applyAlignment="1" applyProtection="1">
      <alignment horizontal="right" vertical="center"/>
    </xf>
    <xf numFmtId="44" fontId="4" fillId="3" borderId="21" xfId="0" applyNumberFormat="1" applyFont="1" applyFill="1" applyBorder="1" applyAlignment="1" applyProtection="1">
      <alignment horizontal="right" vertical="center"/>
    </xf>
    <xf numFmtId="44" fontId="4" fillId="3" borderId="144" xfId="0" applyNumberFormat="1" applyFont="1" applyFill="1" applyBorder="1" applyAlignment="1" applyProtection="1">
      <alignment horizontal="right" vertical="center"/>
    </xf>
    <xf numFmtId="44" fontId="4" fillId="3" borderId="145" xfId="0" applyNumberFormat="1" applyFont="1" applyFill="1" applyBorder="1" applyAlignment="1" applyProtection="1">
      <alignment horizontal="right" vertical="center"/>
    </xf>
    <xf numFmtId="181" fontId="18" fillId="3" borderId="48" xfId="0" applyNumberFormat="1" applyFont="1" applyFill="1" applyBorder="1" applyAlignment="1" applyProtection="1">
      <alignment horizontal="center" vertical="center"/>
    </xf>
    <xf numFmtId="180" fontId="18" fillId="3" borderId="53" xfId="0" applyNumberFormat="1" applyFont="1" applyFill="1" applyBorder="1" applyAlignment="1" applyProtection="1">
      <alignment horizontal="center" vertical="center"/>
    </xf>
    <xf numFmtId="0" fontId="18" fillId="3" borderId="53" xfId="0" applyNumberFormat="1" applyFont="1" applyFill="1" applyBorder="1" applyAlignment="1" applyProtection="1">
      <alignment horizontal="center" vertical="center"/>
    </xf>
    <xf numFmtId="181" fontId="18" fillId="3" borderId="48" xfId="0" applyNumberFormat="1" applyFont="1" applyFill="1" applyBorder="1" applyAlignment="1" applyProtection="1">
      <alignment horizontal="center" vertical="center"/>
      <protection locked="0"/>
    </xf>
    <xf numFmtId="180" fontId="18" fillId="3" borderId="53" xfId="0" applyNumberFormat="1" applyFont="1" applyFill="1" applyBorder="1" applyAlignment="1" applyProtection="1">
      <alignment horizontal="center" vertical="center"/>
      <protection locked="0"/>
    </xf>
    <xf numFmtId="0" fontId="18" fillId="3" borderId="53" xfId="0" applyNumberFormat="1" applyFont="1" applyFill="1" applyBorder="1" applyAlignment="1" applyProtection="1">
      <alignment horizontal="center" vertical="center"/>
      <protection locked="0"/>
    </xf>
    <xf numFmtId="0" fontId="22" fillId="0" borderId="21" xfId="0" applyFont="1" applyBorder="1" applyAlignment="1"/>
    <xf numFmtId="0" fontId="22" fillId="0" borderId="21" xfId="0" applyFont="1" applyBorder="1" applyAlignment="1" applyProtection="1">
      <alignment wrapText="1"/>
    </xf>
    <xf numFmtId="0" fontId="22" fillId="0" borderId="21" xfId="0" applyFont="1" applyBorder="1" applyAlignment="1" applyProtection="1"/>
    <xf numFmtId="0" fontId="22" fillId="0" borderId="21" xfId="0" applyFont="1" applyBorder="1" applyAlignment="1" applyProtection="1">
      <alignment horizontal="center" wrapText="1"/>
    </xf>
    <xf numFmtId="0" fontId="22" fillId="0" borderId="21" xfId="0" applyFont="1" applyBorder="1" applyAlignment="1">
      <alignment horizontal="center"/>
    </xf>
    <xf numFmtId="0" fontId="25" fillId="0" borderId="21" xfId="0" applyFont="1" applyBorder="1" applyAlignment="1">
      <alignment vertical="center"/>
    </xf>
    <xf numFmtId="0" fontId="25" fillId="0" borderId="21" xfId="0" applyFont="1" applyBorder="1" applyAlignment="1">
      <alignment horizontal="left" vertical="center" wrapText="1"/>
    </xf>
    <xf numFmtId="9" fontId="25" fillId="0" borderId="21" xfId="15" applyFont="1" applyBorder="1" applyAlignment="1">
      <alignment horizontal="center" vertical="center" wrapText="1"/>
    </xf>
    <xf numFmtId="9" fontId="25" fillId="0" borderId="21" xfId="15" applyFont="1" applyBorder="1" applyAlignment="1">
      <alignment vertical="center"/>
    </xf>
    <xf numFmtId="10" fontId="25" fillId="0" borderId="21" xfId="0" applyNumberFormat="1" applyFont="1" applyBorder="1" applyAlignment="1">
      <alignment vertical="center"/>
    </xf>
    <xf numFmtId="0" fontId="4" fillId="0" borderId="148" xfId="0" applyFont="1" applyBorder="1" applyAlignment="1">
      <alignment horizontal="left" vertical="top" wrapText="1"/>
    </xf>
    <xf numFmtId="0" fontId="4" fillId="0" borderId="149" xfId="0" applyFont="1" applyBorder="1" applyAlignment="1">
      <alignment horizontal="center" vertical="top" wrapText="1"/>
    </xf>
    <xf numFmtId="0" fontId="4" fillId="0" borderId="150" xfId="0" applyFont="1" applyBorder="1" applyAlignment="1">
      <alignment horizontal="left" vertical="top" wrapText="1"/>
    </xf>
    <xf numFmtId="0" fontId="4" fillId="0" borderId="151" xfId="0" applyFont="1" applyBorder="1" applyAlignment="1">
      <alignment horizontal="center" vertical="top" wrapText="1"/>
    </xf>
    <xf numFmtId="0" fontId="4" fillId="0" borderId="152" xfId="0" applyFont="1" applyBorder="1" applyAlignment="1">
      <alignment horizontal="left" vertical="top" wrapText="1"/>
    </xf>
    <xf numFmtId="0" fontId="4" fillId="0" borderId="153" xfId="0" applyFont="1" applyBorder="1" applyAlignment="1">
      <alignment horizontal="center" vertical="top" wrapText="1"/>
    </xf>
    <xf numFmtId="0" fontId="27" fillId="0" borderId="0" xfId="0" applyFont="1" applyFill="1"/>
    <xf numFmtId="169" fontId="4" fillId="0" borderId="0" xfId="15" applyNumberFormat="1" applyFont="1" applyFill="1" applyBorder="1" applyAlignment="1" applyProtection="1">
      <alignment vertical="center"/>
    </xf>
    <xf numFmtId="49" fontId="27" fillId="0" borderId="0" xfId="0" applyNumberFormat="1" applyFont="1" applyFill="1" applyBorder="1" applyAlignment="1" applyProtection="1">
      <alignment horizontal="center" vertical="center"/>
    </xf>
    <xf numFmtId="0" fontId="48" fillId="0" borderId="8" xfId="0" applyFont="1" applyFill="1" applyBorder="1" applyAlignment="1" applyProtection="1">
      <alignment vertical="center"/>
    </xf>
    <xf numFmtId="10" fontId="80" fillId="0" borderId="8" xfId="0" applyNumberFormat="1" applyFont="1" applyFill="1" applyBorder="1" applyAlignment="1" applyProtection="1">
      <alignment horizontal="center" vertical="center"/>
    </xf>
    <xf numFmtId="44" fontId="27" fillId="0" borderId="117" xfId="0" applyNumberFormat="1" applyFont="1" applyFill="1" applyBorder="1" applyAlignment="1" applyProtection="1">
      <alignment vertical="center"/>
    </xf>
    <xf numFmtId="44" fontId="4" fillId="3" borderId="154" xfId="0" applyNumberFormat="1" applyFont="1" applyFill="1" applyBorder="1" applyAlignment="1" applyProtection="1">
      <alignment horizontal="right" vertical="center"/>
      <protection locked="0"/>
    </xf>
    <xf numFmtId="0" fontId="90" fillId="3" borderId="170" xfId="0" applyFont="1" applyFill="1" applyBorder="1" applyAlignment="1" applyProtection="1">
      <alignment vertical="center"/>
      <protection locked="0"/>
    </xf>
    <xf numFmtId="0" fontId="90" fillId="0" borderId="38" xfId="0" applyFont="1" applyBorder="1" applyAlignment="1" applyProtection="1">
      <alignment vertical="center"/>
    </xf>
    <xf numFmtId="0" fontId="91" fillId="0" borderId="139" xfId="0" applyFont="1" applyFill="1" applyBorder="1" applyAlignment="1" applyProtection="1">
      <alignment horizontal="right" vertical="center"/>
    </xf>
    <xf numFmtId="0" fontId="23" fillId="2" borderId="22" xfId="0" applyFont="1" applyFill="1" applyBorder="1" applyAlignment="1" applyProtection="1">
      <alignment horizontal="right" vertical="center"/>
    </xf>
    <xf numFmtId="0" fontId="16" fillId="0" borderId="0" xfId="0" applyFont="1" applyAlignment="1">
      <alignment horizontal="center" vertical="top" wrapText="1"/>
    </xf>
    <xf numFmtId="0" fontId="14" fillId="0" borderId="0" xfId="0" applyFont="1" applyAlignment="1">
      <alignment horizontal="center" vertical="top" wrapText="1"/>
    </xf>
    <xf numFmtId="0" fontId="93" fillId="0" borderId="0" xfId="0" applyFont="1" applyAlignment="1">
      <alignment vertical="center" wrapText="1"/>
    </xf>
    <xf numFmtId="0" fontId="94" fillId="0" borderId="0" xfId="0" applyFont="1" applyAlignment="1">
      <alignment vertical="center" wrapText="1"/>
    </xf>
    <xf numFmtId="0" fontId="25" fillId="0" borderId="0" xfId="0" applyFont="1" applyAlignment="1">
      <alignment vertical="center" wrapText="1"/>
    </xf>
    <xf numFmtId="0" fontId="14" fillId="0" borderId="9" xfId="0" applyFont="1" applyBorder="1"/>
    <xf numFmtId="0" fontId="1" fillId="0" borderId="4" xfId="0" applyFont="1" applyBorder="1"/>
    <xf numFmtId="0" fontId="1" fillId="0" borderId="17" xfId="0" applyFont="1" applyBorder="1"/>
    <xf numFmtId="0" fontId="14" fillId="0" borderId="2" xfId="0" applyFont="1" applyBorder="1"/>
    <xf numFmtId="0" fontId="1" fillId="0" borderId="0" xfId="0" applyFont="1" applyBorder="1"/>
    <xf numFmtId="0" fontId="16" fillId="0" borderId="0" xfId="0" applyFont="1" applyBorder="1"/>
    <xf numFmtId="0" fontId="1" fillId="0" borderId="5" xfId="0" applyFont="1" applyFill="1" applyBorder="1"/>
    <xf numFmtId="0" fontId="1" fillId="0" borderId="5" xfId="0" applyFont="1" applyBorder="1"/>
    <xf numFmtId="0" fontId="7" fillId="0" borderId="0" xfId="0" applyFont="1" applyBorder="1" applyAlignment="1">
      <alignment horizontal="right"/>
    </xf>
    <xf numFmtId="185" fontId="7" fillId="0" borderId="88" xfId="0" applyNumberFormat="1" applyFont="1" applyBorder="1" applyAlignment="1">
      <alignment horizontal="left"/>
    </xf>
    <xf numFmtId="0" fontId="1" fillId="0" borderId="0" xfId="0" applyFont="1" applyBorder="1" applyAlignment="1">
      <alignment horizontal="right"/>
    </xf>
    <xf numFmtId="182" fontId="1" fillId="0" borderId="171" xfId="0" quotePrefix="1" applyNumberFormat="1" applyFont="1" applyBorder="1" applyAlignment="1">
      <alignment horizontal="center"/>
    </xf>
    <xf numFmtId="0" fontId="1" fillId="0" borderId="172" xfId="0" applyFont="1" applyBorder="1"/>
    <xf numFmtId="0" fontId="7" fillId="0" borderId="0" xfId="0" applyFont="1" applyBorder="1"/>
    <xf numFmtId="0" fontId="1" fillId="0" borderId="88" xfId="0" applyFont="1" applyBorder="1" applyAlignment="1">
      <alignment vertical="center"/>
    </xf>
    <xf numFmtId="0" fontId="1" fillId="0" borderId="82" xfId="0" applyFont="1" applyBorder="1"/>
    <xf numFmtId="0" fontId="1" fillId="0" borderId="173" xfId="0" applyFont="1" applyBorder="1"/>
    <xf numFmtId="0" fontId="7" fillId="0" borderId="82" xfId="0" applyFont="1" applyBorder="1"/>
    <xf numFmtId="178" fontId="1" fillId="0" borderId="138" xfId="0" applyNumberFormat="1" applyFont="1" applyBorder="1" applyAlignment="1">
      <alignment horizontal="center"/>
    </xf>
    <xf numFmtId="0" fontId="1" fillId="0" borderId="138" xfId="0" applyFont="1" applyBorder="1"/>
    <xf numFmtId="49" fontId="1" fillId="0" borderId="0" xfId="0" applyNumberFormat="1" applyFont="1" applyBorder="1"/>
    <xf numFmtId="0" fontId="7" fillId="0" borderId="88" xfId="0" applyFont="1" applyFill="1" applyBorder="1"/>
    <xf numFmtId="0" fontId="1" fillId="0" borderId="88" xfId="0" applyFont="1" applyFill="1" applyBorder="1"/>
    <xf numFmtId="0" fontId="1" fillId="0" borderId="88" xfId="0" applyFont="1" applyBorder="1"/>
    <xf numFmtId="0" fontId="1" fillId="0" borderId="171" xfId="0" applyFont="1" applyBorder="1"/>
    <xf numFmtId="49" fontId="1" fillId="0" borderId="5" xfId="0" applyNumberFormat="1" applyFont="1" applyBorder="1" applyAlignment="1">
      <alignment horizontal="center"/>
    </xf>
    <xf numFmtId="49" fontId="1" fillId="0" borderId="0" xfId="0" applyNumberFormat="1" applyFont="1"/>
    <xf numFmtId="0" fontId="7" fillId="0" borderId="0" xfId="0" applyFont="1" applyBorder="1" applyAlignment="1">
      <alignment horizontal="center"/>
    </xf>
    <xf numFmtId="49" fontId="1" fillId="0" borderId="88" xfId="0" applyNumberFormat="1" applyFont="1" applyBorder="1" applyAlignment="1"/>
    <xf numFmtId="0" fontId="1" fillId="0" borderId="79" xfId="0" applyFont="1" applyBorder="1"/>
    <xf numFmtId="0" fontId="16" fillId="0" borderId="2" xfId="0" quotePrefix="1" applyFont="1" applyBorder="1" applyAlignment="1">
      <alignment horizontal="center"/>
    </xf>
    <xf numFmtId="0" fontId="7" fillId="0" borderId="132" xfId="0" applyFont="1" applyBorder="1" applyAlignment="1">
      <alignment horizontal="center"/>
    </xf>
    <xf numFmtId="0" fontId="1" fillId="0" borderId="0" xfId="0" applyFont="1" applyFill="1" applyBorder="1"/>
    <xf numFmtId="0" fontId="1" fillId="0" borderId="111" xfId="0" applyFont="1" applyBorder="1"/>
    <xf numFmtId="170" fontId="1" fillId="0" borderId="174" xfId="0" applyNumberFormat="1" applyFont="1" applyBorder="1"/>
    <xf numFmtId="0" fontId="1" fillId="0" borderId="10" xfId="0" applyFont="1" applyBorder="1"/>
    <xf numFmtId="44" fontId="1" fillId="0" borderId="132" xfId="0" applyNumberFormat="1" applyFont="1" applyBorder="1"/>
    <xf numFmtId="0" fontId="1" fillId="0" borderId="132" xfId="0" applyFont="1" applyBorder="1"/>
    <xf numFmtId="0" fontId="7" fillId="0" borderId="49" xfId="0" applyFont="1" applyBorder="1" applyAlignment="1">
      <alignment horizontal="center"/>
    </xf>
    <xf numFmtId="0" fontId="1" fillId="0" borderId="49" xfId="0" applyFont="1" applyBorder="1"/>
    <xf numFmtId="0" fontId="1" fillId="0" borderId="0" xfId="0" applyFont="1"/>
    <xf numFmtId="44" fontId="1" fillId="0" borderId="175" xfId="0" applyNumberFormat="1" applyFont="1" applyBorder="1"/>
    <xf numFmtId="170" fontId="1" fillId="0" borderId="132" xfId="0" applyNumberFormat="1" applyFont="1" applyBorder="1"/>
    <xf numFmtId="170" fontId="1" fillId="0" borderId="176" xfId="0" applyNumberFormat="1" applyFont="1" applyBorder="1"/>
    <xf numFmtId="170" fontId="1" fillId="0" borderId="177" xfId="0" applyNumberFormat="1" applyFont="1" applyBorder="1"/>
    <xf numFmtId="170" fontId="1" fillId="0" borderId="51" xfId="0" applyNumberFormat="1" applyFont="1" applyBorder="1"/>
    <xf numFmtId="170" fontId="1" fillId="0" borderId="178" xfId="0" applyNumberFormat="1" applyFont="1" applyBorder="1"/>
    <xf numFmtId="0" fontId="7" fillId="0" borderId="2" xfId="0" applyFont="1" applyBorder="1" applyAlignment="1">
      <alignment horizontal="right"/>
    </xf>
    <xf numFmtId="170" fontId="7" fillId="0" borderId="179" xfId="0" applyNumberFormat="1" applyFont="1" applyBorder="1"/>
    <xf numFmtId="170" fontId="7" fillId="0" borderId="145" xfId="0" applyNumberFormat="1" applyFont="1" applyBorder="1"/>
    <xf numFmtId="0" fontId="1" fillId="0" borderId="180" xfId="0" applyFont="1" applyBorder="1"/>
    <xf numFmtId="0" fontId="7" fillId="0" borderId="47" xfId="0" applyFont="1" applyBorder="1" applyAlignment="1">
      <alignment vertical="center" wrapText="1"/>
    </xf>
    <xf numFmtId="0" fontId="7" fillId="0" borderId="13"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50" xfId="0" applyFont="1" applyFill="1" applyBorder="1" applyAlignment="1">
      <alignment horizontal="left"/>
    </xf>
    <xf numFmtId="0" fontId="1" fillId="0" borderId="13" xfId="0" applyFont="1" applyBorder="1"/>
    <xf numFmtId="0" fontId="7" fillId="0" borderId="0" xfId="0" applyFont="1" applyFill="1" applyBorder="1"/>
    <xf numFmtId="170" fontId="7" fillId="0" borderId="179" xfId="0" applyNumberFormat="1" applyFont="1" applyBorder="1" applyAlignment="1">
      <alignment vertical="center"/>
    </xf>
    <xf numFmtId="0" fontId="14" fillId="0" borderId="49" xfId="0" applyFont="1" applyBorder="1"/>
    <xf numFmtId="0" fontId="1" fillId="0" borderId="50" xfId="0" applyFont="1" applyBorder="1"/>
    <xf numFmtId="170" fontId="1" fillId="0" borderId="175" xfId="0" applyNumberFormat="1" applyFont="1" applyBorder="1"/>
    <xf numFmtId="0" fontId="1" fillId="0" borderId="50" xfId="0" applyFont="1" applyFill="1" applyBorder="1"/>
    <xf numFmtId="170" fontId="1" fillId="0" borderId="179" xfId="0" applyNumberFormat="1" applyFont="1" applyBorder="1"/>
    <xf numFmtId="170" fontId="1" fillId="0" borderId="0" xfId="0" applyNumberFormat="1" applyFont="1" applyBorder="1"/>
    <xf numFmtId="0" fontId="16" fillId="0" borderId="49" xfId="0" applyFont="1" applyBorder="1" applyAlignment="1">
      <alignment horizontal="center"/>
    </xf>
    <xf numFmtId="9" fontId="7" fillId="0" borderId="0" xfId="0" applyNumberFormat="1" applyFont="1" applyBorder="1" applyAlignment="1">
      <alignment horizontal="right"/>
    </xf>
    <xf numFmtId="0" fontId="14" fillId="0" borderId="0" xfId="0" applyFont="1" applyBorder="1" applyAlignment="1"/>
    <xf numFmtId="170" fontId="1" fillId="0" borderId="72" xfId="0" applyNumberFormat="1" applyFont="1" applyBorder="1" applyAlignment="1"/>
    <xf numFmtId="170" fontId="1" fillId="0" borderId="21" xfId="0" applyNumberFormat="1" applyFont="1" applyBorder="1"/>
    <xf numFmtId="170" fontId="1" fillId="0" borderId="181" xfId="0" applyNumberFormat="1" applyFont="1" applyBorder="1"/>
    <xf numFmtId="0" fontId="1" fillId="0" borderId="0" xfId="0" applyFont="1" applyFill="1" applyBorder="1" applyAlignment="1"/>
    <xf numFmtId="170" fontId="1" fillId="0" borderId="179" xfId="0" applyNumberFormat="1" applyFont="1" applyBorder="1" applyAlignment="1"/>
    <xf numFmtId="0" fontId="1" fillId="0" borderId="34" xfId="0" applyFont="1" applyFill="1" applyBorder="1"/>
    <xf numFmtId="0" fontId="1" fillId="0" borderId="47" xfId="0" applyFont="1" applyBorder="1"/>
    <xf numFmtId="0" fontId="1" fillId="0" borderId="34" xfId="0" applyFont="1" applyBorder="1"/>
    <xf numFmtId="0" fontId="7" fillId="0" borderId="13" xfId="0" applyFont="1" applyBorder="1"/>
    <xf numFmtId="170" fontId="7" fillId="0" borderId="174"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129" xfId="0" applyNumberFormat="1" applyFont="1" applyBorder="1"/>
    <xf numFmtId="0" fontId="1" fillId="0" borderId="10" xfId="0" applyFont="1" applyFill="1" applyBorder="1"/>
    <xf numFmtId="170" fontId="7" fillId="0" borderId="129" xfId="0" applyNumberFormat="1" applyFont="1" applyBorder="1"/>
    <xf numFmtId="0" fontId="14" fillId="0" borderId="143" xfId="0" applyFont="1" applyBorder="1"/>
    <xf numFmtId="0" fontId="96" fillId="0" borderId="7" xfId="0" applyFont="1" applyBorder="1"/>
    <xf numFmtId="0" fontId="1" fillId="0" borderId="7" xfId="0" applyFont="1" applyBorder="1"/>
    <xf numFmtId="0" fontId="1" fillId="0" borderId="22" xfId="0" applyFont="1" applyBorder="1"/>
    <xf numFmtId="0" fontId="97" fillId="0" borderId="9" xfId="0" applyFont="1" applyBorder="1"/>
    <xf numFmtId="0" fontId="97" fillId="0" borderId="4" xfId="0" applyFont="1" applyBorder="1"/>
    <xf numFmtId="0" fontId="7" fillId="0" borderId="4" xfId="0" applyFont="1" applyBorder="1"/>
    <xf numFmtId="0" fontId="1" fillId="0" borderId="9" xfId="0" applyFont="1" applyBorder="1"/>
    <xf numFmtId="0" fontId="1" fillId="0" borderId="2" xfId="0" applyFont="1" applyBorder="1"/>
    <xf numFmtId="0" fontId="7" fillId="0" borderId="0" xfId="0" applyFont="1"/>
    <xf numFmtId="0" fontId="7" fillId="0" borderId="0" xfId="0" applyFont="1" applyAlignment="1">
      <alignment horizontal="center"/>
    </xf>
    <xf numFmtId="177" fontId="1" fillId="0" borderId="88" xfId="0" applyNumberFormat="1" applyFont="1" applyBorder="1" applyAlignment="1">
      <alignment horizontal="center"/>
    </xf>
    <xf numFmtId="0" fontId="7" fillId="0" borderId="0" xfId="0" applyFont="1" applyAlignment="1"/>
    <xf numFmtId="185" fontId="1" fillId="0" borderId="171" xfId="0" applyNumberFormat="1" applyFont="1" applyFill="1" applyBorder="1" applyAlignment="1">
      <alignment horizontal="center"/>
    </xf>
    <xf numFmtId="0" fontId="7" fillId="0" borderId="2" xfId="0" applyFont="1" applyBorder="1"/>
    <xf numFmtId="0" fontId="1" fillId="0" borderId="0" xfId="0" applyFont="1" applyAlignment="1">
      <alignment horizontal="center"/>
    </xf>
    <xf numFmtId="0" fontId="1" fillId="0" borderId="88" xfId="0" applyFont="1" applyBorder="1" applyAlignment="1">
      <alignment horizontal="right"/>
    </xf>
    <xf numFmtId="0" fontId="1" fillId="0" borderId="0" xfId="0" applyFont="1" applyAlignment="1">
      <alignment horizontal="right"/>
    </xf>
    <xf numFmtId="0" fontId="7" fillId="0" borderId="23" xfId="0" applyFont="1" applyBorder="1"/>
    <xf numFmtId="0" fontId="7" fillId="0" borderId="15" xfId="0" applyFont="1" applyBorder="1"/>
    <xf numFmtId="0" fontId="1" fillId="0" borderId="15" xfId="0" applyFont="1" applyBorder="1"/>
    <xf numFmtId="0" fontId="1" fillId="0" borderId="47" xfId="0" applyFont="1" applyBorder="1" applyAlignment="1"/>
    <xf numFmtId="0" fontId="7" fillId="0" borderId="14" xfId="0" applyFont="1" applyBorder="1"/>
    <xf numFmtId="0" fontId="1" fillId="0" borderId="26" xfId="0" applyFont="1" applyBorder="1" applyAlignment="1">
      <alignment horizontal="center"/>
    </xf>
    <xf numFmtId="0" fontId="1" fillId="0" borderId="15" xfId="0" applyFont="1" applyBorder="1" applyAlignment="1">
      <alignment horizontal="center"/>
    </xf>
    <xf numFmtId="0" fontId="1" fillId="0" borderId="53" xfId="0" applyFont="1" applyBorder="1" applyAlignment="1">
      <alignment horizontal="center"/>
    </xf>
    <xf numFmtId="0" fontId="1" fillId="0" borderId="34" xfId="0" applyFont="1" applyBorder="1" applyAlignment="1">
      <alignment horizontal="center"/>
    </xf>
    <xf numFmtId="0" fontId="1" fillId="0" borderId="111" xfId="0" applyFont="1" applyBorder="1" applyAlignment="1">
      <alignment horizontal="center"/>
    </xf>
    <xf numFmtId="0" fontId="7" fillId="10" borderId="33" xfId="0" applyFont="1" applyFill="1" applyBorder="1" applyAlignment="1">
      <alignment horizontal="centerContinuous"/>
    </xf>
    <xf numFmtId="0" fontId="1" fillId="0" borderId="47" xfId="0" applyFont="1" applyBorder="1" applyAlignment="1">
      <alignment horizontal="centerContinuous"/>
    </xf>
    <xf numFmtId="0" fontId="1" fillId="0" borderId="34" xfId="0" applyFont="1" applyBorder="1" applyAlignment="1"/>
    <xf numFmtId="0" fontId="7" fillId="0" borderId="47" xfId="0" applyFont="1" applyBorder="1" applyAlignment="1"/>
    <xf numFmtId="0" fontId="7" fillId="0" borderId="34" xfId="0" applyFont="1" applyBorder="1" applyAlignment="1">
      <alignment horizontal="centerContinuous"/>
    </xf>
    <xf numFmtId="0" fontId="7" fillId="0" borderId="47" xfId="0" applyFont="1" applyBorder="1" applyAlignment="1">
      <alignment horizontal="centerContinuous"/>
    </xf>
    <xf numFmtId="0" fontId="1" fillId="0" borderId="34" xfId="0" applyFont="1" applyBorder="1" applyAlignment="1">
      <alignment horizontal="centerContinuous"/>
    </xf>
    <xf numFmtId="0" fontId="1" fillId="0" borderId="51" xfId="0" applyFont="1" applyBorder="1" applyAlignment="1">
      <alignment horizontal="center"/>
    </xf>
    <xf numFmtId="0" fontId="1" fillId="0" borderId="47" xfId="0" applyFont="1" applyBorder="1" applyAlignment="1">
      <alignment horizontal="center"/>
    </xf>
    <xf numFmtId="0" fontId="1" fillId="0" borderId="0" xfId="0" applyFont="1" applyBorder="1" applyAlignment="1">
      <alignment horizontal="center"/>
    </xf>
    <xf numFmtId="0" fontId="1" fillId="0" borderId="132" xfId="0" applyFont="1" applyBorder="1" applyAlignment="1">
      <alignment horizontal="center"/>
    </xf>
    <xf numFmtId="0" fontId="7" fillId="10" borderId="35" xfId="0" applyFont="1" applyFill="1" applyBorder="1" applyAlignment="1">
      <alignment horizontal="center"/>
    </xf>
    <xf numFmtId="0" fontId="1" fillId="0" borderId="31" xfId="0" applyFont="1" applyBorder="1" applyAlignment="1"/>
    <xf numFmtId="0" fontId="1" fillId="0" borderId="10" xfId="0" applyFont="1" applyBorder="1" applyAlignment="1">
      <alignment horizontal="centerContinuous"/>
    </xf>
    <xf numFmtId="0" fontId="1" fillId="0" borderId="31" xfId="0" applyFont="1" applyBorder="1" applyAlignment="1">
      <alignment horizontal="centerContinuous"/>
    </xf>
    <xf numFmtId="0" fontId="1" fillId="0" borderId="1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74" xfId="0" applyFont="1" applyBorder="1" applyAlignment="1">
      <alignment horizontal="center"/>
    </xf>
    <xf numFmtId="0" fontId="7" fillId="0" borderId="105" xfId="0" applyFont="1" applyBorder="1" applyAlignment="1">
      <alignment horizontal="center"/>
    </xf>
    <xf numFmtId="0" fontId="1" fillId="0" borderId="182" xfId="0" quotePrefix="1" applyFont="1" applyBorder="1"/>
    <xf numFmtId="0" fontId="1" fillId="0" borderId="99" xfId="0" applyFont="1" applyBorder="1"/>
    <xf numFmtId="0" fontId="1" fillId="0" borderId="182" xfId="0" applyFont="1" applyBorder="1"/>
    <xf numFmtId="0" fontId="1" fillId="0" borderId="106" xfId="0" applyFont="1" applyBorder="1"/>
    <xf numFmtId="183" fontId="1" fillId="0" borderId="182" xfId="0" applyNumberFormat="1" applyFont="1" applyBorder="1" applyAlignment="1">
      <alignment horizontal="center"/>
    </xf>
    <xf numFmtId="183" fontId="1" fillId="0" borderId="175" xfId="0" quotePrefix="1" applyNumberFormat="1" applyFont="1" applyBorder="1" applyAlignment="1">
      <alignment horizontal="center"/>
    </xf>
    <xf numFmtId="183" fontId="1" fillId="0" borderId="99" xfId="0" applyNumberFormat="1" applyFont="1" applyBorder="1" applyAlignment="1">
      <alignment horizontal="center"/>
    </xf>
    <xf numFmtId="183" fontId="1" fillId="0" borderId="175" xfId="0" applyNumberFormat="1" applyFont="1" applyBorder="1" applyAlignment="1">
      <alignment horizontal="center"/>
    </xf>
    <xf numFmtId="0" fontId="1" fillId="0" borderId="183" xfId="0" quotePrefix="1" applyFont="1" applyBorder="1" applyAlignment="1">
      <alignment horizontal="center"/>
    </xf>
    <xf numFmtId="0" fontId="7" fillId="0" borderId="35" xfId="0" applyFont="1" applyBorder="1" applyAlignment="1">
      <alignment horizontal="center"/>
    </xf>
    <xf numFmtId="0" fontId="1" fillId="0" borderId="31" xfId="0" quotePrefix="1" applyFont="1" applyBorder="1"/>
    <xf numFmtId="0" fontId="1" fillId="0" borderId="48" xfId="0" quotePrefix="1" applyFont="1" applyBorder="1" applyAlignment="1">
      <alignment horizontal="center"/>
    </xf>
    <xf numFmtId="0" fontId="1" fillId="0" borderId="31" xfId="0" applyFont="1" applyBorder="1"/>
    <xf numFmtId="0" fontId="1" fillId="0" borderId="48" xfId="0" applyFont="1" applyBorder="1"/>
    <xf numFmtId="183" fontId="1" fillId="0" borderId="31" xfId="0" applyNumberFormat="1" applyFont="1" applyBorder="1" applyAlignment="1">
      <alignment horizontal="center"/>
    </xf>
    <xf numFmtId="183" fontId="1" fillId="0" borderId="31" xfId="0" quotePrefix="1" applyNumberFormat="1" applyFont="1" applyBorder="1" applyAlignment="1">
      <alignment horizontal="center"/>
    </xf>
    <xf numFmtId="183" fontId="1" fillId="0" borderId="32" xfId="0" applyNumberFormat="1" applyFont="1" applyBorder="1" applyAlignment="1">
      <alignment horizontal="center"/>
    </xf>
    <xf numFmtId="0" fontId="1" fillId="0" borderId="74" xfId="0" quotePrefix="1" applyFont="1" applyBorder="1" applyAlignment="1">
      <alignment horizontal="center"/>
    </xf>
    <xf numFmtId="0" fontId="1" fillId="0" borderId="33" xfId="0" applyFont="1" applyBorder="1"/>
    <xf numFmtId="0" fontId="1" fillId="0" borderId="0" xfId="0" quotePrefix="1" applyFont="1" applyBorder="1"/>
    <xf numFmtId="0" fontId="7" fillId="0" borderId="184" xfId="0" applyFont="1" applyBorder="1" applyAlignment="1">
      <alignment horizontal="center"/>
    </xf>
    <xf numFmtId="183" fontId="7" fillId="0" borderId="185" xfId="0" applyNumberFormat="1" applyFont="1" applyBorder="1" applyAlignment="1">
      <alignment horizontal="center"/>
    </xf>
    <xf numFmtId="0" fontId="1" fillId="0" borderId="0" xfId="0" quotePrefix="1" applyFont="1" applyBorder="1" applyAlignment="1">
      <alignment horizontal="center"/>
    </xf>
    <xf numFmtId="0" fontId="7" fillId="0" borderId="186" xfId="0" applyFont="1" applyBorder="1"/>
    <xf numFmtId="0" fontId="1" fillId="0" borderId="180" xfId="0" quotePrefix="1" applyFont="1" applyBorder="1" applyAlignment="1">
      <alignment horizontal="center"/>
    </xf>
    <xf numFmtId="0" fontId="1" fillId="0" borderId="187" xfId="0" applyFont="1" applyBorder="1" applyAlignment="1">
      <alignment horizontal="center"/>
    </xf>
    <xf numFmtId="0" fontId="7" fillId="0" borderId="69" xfId="0" applyFont="1" applyBorder="1" applyAlignment="1">
      <alignment horizontal="center"/>
    </xf>
    <xf numFmtId="0" fontId="7" fillId="0" borderId="16" xfId="0" applyFont="1" applyBorder="1" applyAlignment="1">
      <alignment horizontal="center"/>
    </xf>
    <xf numFmtId="0" fontId="1" fillId="0" borderId="6" xfId="0" applyFont="1" applyBorder="1"/>
    <xf numFmtId="0" fontId="1" fillId="0" borderId="7" xfId="0" quotePrefix="1" applyFont="1" applyBorder="1"/>
    <xf numFmtId="0" fontId="1" fillId="0" borderId="7" xfId="0" applyFont="1" applyBorder="1" applyAlignment="1">
      <alignment horizontal="center"/>
    </xf>
    <xf numFmtId="0" fontId="1" fillId="0" borderId="7" xfId="0" quotePrefix="1" applyFont="1" applyBorder="1" applyAlignment="1">
      <alignment horizontal="center"/>
    </xf>
    <xf numFmtId="0" fontId="7" fillId="0" borderId="188" xfId="0" applyFont="1" applyBorder="1"/>
    <xf numFmtId="0" fontId="7" fillId="0" borderId="157" xfId="0" applyFont="1" applyBorder="1" applyAlignment="1">
      <alignment horizontal="center"/>
    </xf>
    <xf numFmtId="183" fontId="7" fillId="0" borderId="22" xfId="0" quotePrefix="1" applyNumberFormat="1" applyFont="1" applyBorder="1" applyAlignment="1">
      <alignment horizontal="center"/>
    </xf>
    <xf numFmtId="0" fontId="1" fillId="0" borderId="5" xfId="0" quotePrefix="1" applyFont="1" applyBorder="1" applyAlignment="1">
      <alignment horizontal="center"/>
    </xf>
    <xf numFmtId="0" fontId="1" fillId="0" borderId="16" xfId="0" quotePrefix="1" applyFont="1" applyBorder="1" applyAlignment="1">
      <alignment horizontal="center"/>
    </xf>
    <xf numFmtId="0" fontId="1" fillId="0" borderId="23" xfId="0" applyFont="1" applyBorder="1"/>
    <xf numFmtId="0" fontId="1" fillId="0" borderId="189" xfId="0" applyFont="1" applyBorder="1"/>
    <xf numFmtId="0" fontId="7" fillId="0" borderId="190" xfId="0" applyFont="1" applyBorder="1" applyAlignment="1">
      <alignment horizontal="center"/>
    </xf>
    <xf numFmtId="0" fontId="1" fillId="0" borderId="36" xfId="0" applyFont="1" applyBorder="1"/>
    <xf numFmtId="0" fontId="7" fillId="0" borderId="35" xfId="0" applyFont="1" applyBorder="1" applyAlignment="1">
      <alignment horizontal="centerContinuous"/>
    </xf>
    <xf numFmtId="0" fontId="1" fillId="0" borderId="10" xfId="0" applyFont="1" applyBorder="1" applyAlignment="1"/>
    <xf numFmtId="0" fontId="7" fillId="0" borderId="31" xfId="0" applyFont="1" applyBorder="1" applyAlignment="1">
      <alignment horizontal="centerContinuous"/>
    </xf>
    <xf numFmtId="0" fontId="7" fillId="0" borderId="189" xfId="0" applyFont="1" applyBorder="1"/>
    <xf numFmtId="0" fontId="7" fillId="0" borderId="38" xfId="0" applyFont="1" applyBorder="1"/>
    <xf numFmtId="0" fontId="7" fillId="0" borderId="191" xfId="0" applyFont="1" applyBorder="1" applyAlignment="1">
      <alignment horizontal="center"/>
    </xf>
    <xf numFmtId="0" fontId="7" fillId="0" borderId="13" xfId="0" applyFont="1" applyBorder="1" applyAlignment="1"/>
    <xf numFmtId="0" fontId="7" fillId="0" borderId="5" xfId="0" applyFont="1" applyBorder="1" applyAlignment="1">
      <alignment horizontal="center"/>
    </xf>
    <xf numFmtId="0" fontId="7" fillId="0" borderId="31" xfId="0" applyFont="1" applyBorder="1" applyAlignment="1">
      <alignment horizontal="center"/>
    </xf>
    <xf numFmtId="0" fontId="7" fillId="0" borderId="192" xfId="0" applyFont="1" applyBorder="1" applyAlignment="1">
      <alignment horizontal="center"/>
    </xf>
    <xf numFmtId="0" fontId="7" fillId="0" borderId="32" xfId="0" applyFont="1" applyBorder="1" applyAlignment="1">
      <alignment horizontal="center"/>
    </xf>
    <xf numFmtId="0" fontId="7" fillId="0" borderId="79" xfId="0" applyFont="1" applyBorder="1" applyAlignment="1">
      <alignment horizontal="center"/>
    </xf>
    <xf numFmtId="0" fontId="1" fillId="0" borderId="193" xfId="0" quotePrefix="1" applyFont="1" applyBorder="1" applyAlignment="1">
      <alignment horizontal="center"/>
    </xf>
    <xf numFmtId="0" fontId="1" fillId="0" borderId="194" xfId="0" quotePrefix="1" applyFont="1" applyBorder="1"/>
    <xf numFmtId="0" fontId="1" fillId="0" borderId="194" xfId="0" applyFont="1" applyBorder="1" applyAlignment="1">
      <alignment horizontal="center"/>
    </xf>
    <xf numFmtId="0" fontId="1" fillId="0" borderId="89" xfId="0" quotePrefix="1" applyFont="1" applyBorder="1" applyAlignment="1">
      <alignment horizontal="center"/>
    </xf>
    <xf numFmtId="0" fontId="1" fillId="0" borderId="195" xfId="0" applyFont="1" applyBorder="1"/>
    <xf numFmtId="0" fontId="1" fillId="0" borderId="89" xfId="0" applyFont="1" applyBorder="1"/>
    <xf numFmtId="0" fontId="1" fillId="0" borderId="194" xfId="0" quotePrefix="1" applyFont="1" applyBorder="1" applyAlignment="1">
      <alignment horizontal="center"/>
    </xf>
    <xf numFmtId="2" fontId="1" fillId="0" borderId="196" xfId="0" applyNumberFormat="1" applyFont="1" applyBorder="1" applyAlignment="1">
      <alignment horizontal="center"/>
    </xf>
    <xf numFmtId="0" fontId="1" fillId="0" borderId="88" xfId="0" applyFont="1" applyBorder="1" applyAlignment="1">
      <alignment horizontal="center"/>
    </xf>
    <xf numFmtId="183" fontId="1" fillId="0" borderId="174" xfId="0" quotePrefix="1" applyNumberFormat="1" applyFont="1" applyBorder="1" applyAlignment="1">
      <alignment horizontal="center"/>
    </xf>
    <xf numFmtId="0" fontId="1" fillId="0" borderId="35" xfId="0" quotePrefix="1" applyFont="1" applyBorder="1" applyAlignment="1">
      <alignment horizontal="center"/>
    </xf>
    <xf numFmtId="0" fontId="1" fillId="0" borderId="31" xfId="0" quotePrefix="1" applyFont="1" applyBorder="1" applyAlignment="1">
      <alignment horizontal="center"/>
    </xf>
    <xf numFmtId="0" fontId="1" fillId="0" borderId="48" xfId="0" applyFont="1" applyBorder="1" applyAlignment="1">
      <alignment horizontal="right"/>
    </xf>
    <xf numFmtId="0" fontId="1" fillId="0" borderId="31" xfId="0" quotePrefix="1" applyFont="1" applyBorder="1" applyAlignment="1"/>
    <xf numFmtId="2" fontId="1" fillId="0" borderId="197" xfId="0" applyNumberFormat="1" applyFont="1" applyBorder="1" applyAlignment="1">
      <alignment horizontal="center"/>
    </xf>
    <xf numFmtId="183" fontId="1" fillId="0" borderId="74" xfId="0" applyNumberFormat="1" applyFont="1" applyBorder="1" applyAlignment="1">
      <alignment horizontal="center"/>
    </xf>
    <xf numFmtId="0" fontId="1" fillId="10" borderId="76" xfId="0" applyFont="1" applyFill="1" applyBorder="1"/>
    <xf numFmtId="0" fontId="1" fillId="10" borderId="1" xfId="0" applyFont="1" applyFill="1" applyBorder="1"/>
    <xf numFmtId="0" fontId="7" fillId="10" borderId="1" xfId="0" applyFont="1" applyFill="1" applyBorder="1"/>
    <xf numFmtId="0" fontId="7" fillId="0" borderId="198" xfId="0" applyFont="1" applyBorder="1" applyAlignment="1">
      <alignment horizontal="center"/>
    </xf>
    <xf numFmtId="2" fontId="7" fillId="0" borderId="199" xfId="0" applyNumberFormat="1" applyFont="1" applyBorder="1" applyAlignment="1">
      <alignment horizontal="center"/>
    </xf>
    <xf numFmtId="0" fontId="7" fillId="0" borderId="59" xfId="0" applyFont="1" applyBorder="1" applyAlignment="1">
      <alignment horizontal="center"/>
    </xf>
    <xf numFmtId="183" fontId="7" fillId="0" borderId="119" xfId="0" applyNumberFormat="1" applyFont="1" applyBorder="1" applyAlignment="1">
      <alignment horizontal="center"/>
    </xf>
    <xf numFmtId="0" fontId="1" fillId="0" borderId="53" xfId="0" applyFont="1" applyBorder="1"/>
    <xf numFmtId="0" fontId="7" fillId="0" borderId="15" xfId="0" applyFont="1" applyFill="1" applyBorder="1"/>
    <xf numFmtId="0" fontId="1" fillId="0" borderId="16" xfId="0" applyFont="1" applyBorder="1"/>
    <xf numFmtId="0" fontId="1" fillId="0" borderId="48" xfId="0" applyFont="1" applyBorder="1" applyAlignment="1">
      <alignment horizontal="centerContinuous"/>
    </xf>
    <xf numFmtId="0" fontId="1" fillId="0" borderId="16" xfId="0" applyFont="1" applyBorder="1" applyAlignment="1"/>
    <xf numFmtId="0" fontId="7" fillId="0" borderId="31" xfId="0" applyFont="1" applyFill="1" applyBorder="1" applyAlignment="1"/>
    <xf numFmtId="0" fontId="1" fillId="0" borderId="48" xfId="0" applyFont="1" applyFill="1" applyBorder="1"/>
    <xf numFmtId="0" fontId="7" fillId="0" borderId="10" xfId="0" applyFont="1" applyBorder="1" applyAlignment="1">
      <alignment horizontal="centerContinuous"/>
    </xf>
    <xf numFmtId="0" fontId="7" fillId="0" borderId="31" xfId="0" applyFont="1" applyBorder="1"/>
    <xf numFmtId="0" fontId="7" fillId="0" borderId="10" xfId="0" applyFont="1" applyBorder="1"/>
    <xf numFmtId="0" fontId="7" fillId="0" borderId="10" xfId="0" applyFont="1" applyBorder="1" applyAlignment="1">
      <alignment horizontal="center"/>
    </xf>
    <xf numFmtId="0" fontId="1" fillId="0" borderId="79" xfId="0" applyFont="1" applyBorder="1" applyAlignment="1"/>
    <xf numFmtId="1" fontId="1" fillId="0" borderId="105" xfId="0" applyNumberFormat="1" applyFont="1" applyFill="1" applyBorder="1" applyAlignment="1">
      <alignment horizontal="center"/>
    </xf>
    <xf numFmtId="0" fontId="1" fillId="10" borderId="182" xfId="0" applyFont="1" applyFill="1" applyBorder="1" applyAlignment="1">
      <alignment horizontal="centerContinuous"/>
    </xf>
    <xf numFmtId="0" fontId="1" fillId="10" borderId="106" xfId="0" applyFont="1" applyFill="1" applyBorder="1" applyAlignment="1">
      <alignment horizontal="centerContinuous"/>
    </xf>
    <xf numFmtId="170" fontId="1" fillId="0" borderId="182" xfId="0" applyNumberFormat="1" applyFont="1" applyBorder="1"/>
    <xf numFmtId="0" fontId="1" fillId="0" borderId="99" xfId="0" quotePrefix="1" applyFont="1" applyBorder="1"/>
    <xf numFmtId="4" fontId="1" fillId="0" borderId="182" xfId="0" applyNumberFormat="1" applyFont="1" applyBorder="1"/>
    <xf numFmtId="0" fontId="7" fillId="0" borderId="26" xfId="0" applyFont="1" applyBorder="1" applyAlignment="1">
      <alignment horizontal="center"/>
    </xf>
    <xf numFmtId="0" fontId="1" fillId="0" borderId="103" xfId="0" applyFont="1" applyBorder="1" applyAlignment="1">
      <alignment horizontal="center"/>
    </xf>
    <xf numFmtId="0" fontId="1" fillId="0" borderId="194" xfId="0" applyFont="1" applyFill="1" applyBorder="1" applyAlignment="1"/>
    <xf numFmtId="0" fontId="1" fillId="0" borderId="89" xfId="0" applyFont="1" applyFill="1" applyBorder="1" applyAlignment="1">
      <alignment horizontal="center"/>
    </xf>
    <xf numFmtId="170" fontId="1" fillId="0" borderId="88" xfId="0" applyNumberFormat="1" applyFont="1" applyBorder="1"/>
    <xf numFmtId="0" fontId="1" fillId="0" borderId="88" xfId="0" quotePrefix="1" applyFont="1" applyBorder="1"/>
    <xf numFmtId="4" fontId="1" fillId="0" borderId="194" xfId="0" applyNumberFormat="1" applyFont="1" applyBorder="1"/>
    <xf numFmtId="0" fontId="7" fillId="0" borderId="74" xfId="0" applyFont="1" applyBorder="1" applyAlignment="1">
      <alignment horizontal="center"/>
    </xf>
    <xf numFmtId="0" fontId="1" fillId="10" borderId="96" xfId="0" applyFont="1" applyFill="1" applyBorder="1"/>
    <xf numFmtId="183" fontId="1" fillId="0" borderId="200" xfId="0" applyNumberFormat="1" applyFont="1" applyBorder="1"/>
    <xf numFmtId="0" fontId="1" fillId="0" borderId="85" xfId="0" applyFont="1" applyBorder="1"/>
    <xf numFmtId="170" fontId="1" fillId="0" borderId="82" xfId="0" applyNumberFormat="1" applyFont="1" applyBorder="1"/>
    <xf numFmtId="0" fontId="1" fillId="0" borderId="82" xfId="0" quotePrefix="1" applyFont="1" applyBorder="1"/>
    <xf numFmtId="4" fontId="1" fillId="0" borderId="200" xfId="0" applyNumberFormat="1" applyFont="1" applyBorder="1"/>
    <xf numFmtId="183" fontId="7" fillId="0" borderId="47" xfId="0" applyNumberFormat="1" applyFont="1" applyBorder="1"/>
    <xf numFmtId="1" fontId="1" fillId="0" borderId="26" xfId="0" applyNumberFormat="1" applyFont="1" applyBorder="1"/>
    <xf numFmtId="183" fontId="1" fillId="0" borderId="47" xfId="0" applyNumberFormat="1" applyFont="1" applyBorder="1"/>
    <xf numFmtId="183" fontId="1" fillId="0" borderId="26" xfId="0" applyNumberFormat="1" applyFont="1" applyBorder="1"/>
    <xf numFmtId="4" fontId="1" fillId="0" borderId="47" xfId="0" applyNumberFormat="1" applyFont="1" applyBorder="1"/>
    <xf numFmtId="170" fontId="1" fillId="0" borderId="111" xfId="0" applyNumberFormat="1" applyFont="1" applyBorder="1" applyAlignment="1"/>
    <xf numFmtId="0" fontId="1" fillId="0" borderId="35" xfId="0" applyFont="1" applyFill="1" applyBorder="1"/>
    <xf numFmtId="183" fontId="1" fillId="0" borderId="31" xfId="0" applyNumberFormat="1" applyFont="1" applyBorder="1" applyAlignment="1">
      <alignment horizontal="right"/>
    </xf>
    <xf numFmtId="170" fontId="1" fillId="0" borderId="31" xfId="0" applyNumberFormat="1" applyFont="1" applyBorder="1"/>
    <xf numFmtId="0" fontId="1" fillId="0" borderId="10" xfId="0" quotePrefix="1" applyFont="1" applyBorder="1"/>
    <xf numFmtId="4" fontId="1" fillId="0" borderId="31" xfId="0" applyNumberFormat="1" applyFont="1" applyBorder="1"/>
    <xf numFmtId="1" fontId="1" fillId="0" borderId="32" xfId="0" applyNumberFormat="1" applyFont="1" applyBorder="1" applyAlignment="1">
      <alignment horizontal="center"/>
    </xf>
    <xf numFmtId="4" fontId="1" fillId="0" borderId="31" xfId="0" applyNumberFormat="1" applyFont="1" applyBorder="1" applyAlignment="1">
      <alignment horizontal="center"/>
    </xf>
    <xf numFmtId="4" fontId="1" fillId="0" borderId="74" xfId="0" applyNumberFormat="1" applyFont="1" applyBorder="1" applyAlignment="1">
      <alignment horizontal="center"/>
    </xf>
    <xf numFmtId="0" fontId="1" fillId="10" borderId="6" xfId="0" applyFont="1" applyFill="1" applyBorder="1"/>
    <xf numFmtId="0" fontId="1" fillId="10" borderId="7" xfId="0" applyFont="1" applyFill="1" applyBorder="1"/>
    <xf numFmtId="0" fontId="7" fillId="0" borderId="112" xfId="0" applyFont="1" applyBorder="1"/>
    <xf numFmtId="0" fontId="1" fillId="0" borderId="1" xfId="0" applyFont="1" applyBorder="1"/>
    <xf numFmtId="4" fontId="7" fillId="0" borderId="112" xfId="0" applyNumberFormat="1" applyFont="1" applyBorder="1"/>
    <xf numFmtId="0" fontId="1" fillId="0" borderId="201" xfId="0" applyFont="1" applyBorder="1"/>
    <xf numFmtId="0" fontId="1" fillId="10" borderId="112" xfId="0" applyFont="1" applyFill="1" applyBorder="1"/>
    <xf numFmtId="4" fontId="7" fillId="0" borderId="130" xfId="0" applyNumberFormat="1" applyFont="1" applyBorder="1" applyAlignment="1">
      <alignment horizontal="center"/>
    </xf>
    <xf numFmtId="0" fontId="7" fillId="0" borderId="33" xfId="0" applyFont="1" applyBorder="1" applyAlignment="1">
      <alignment horizontal="center"/>
    </xf>
    <xf numFmtId="0" fontId="7" fillId="0" borderId="47" xfId="0" applyFont="1" applyBorder="1"/>
    <xf numFmtId="0" fontId="1" fillId="0" borderId="14" xfId="0" applyFont="1" applyBorder="1"/>
    <xf numFmtId="0" fontId="7" fillId="0" borderId="47" xfId="0" applyFont="1" applyBorder="1" applyAlignment="1">
      <alignment horizontal="center"/>
    </xf>
    <xf numFmtId="0" fontId="7" fillId="0" borderId="13" xfId="0" applyFont="1" applyBorder="1" applyAlignment="1">
      <alignment horizontal="centerContinuous"/>
    </xf>
    <xf numFmtId="0" fontId="7" fillId="0" borderId="111" xfId="0" applyFont="1" applyBorder="1" applyAlignment="1">
      <alignment horizontal="center"/>
    </xf>
    <xf numFmtId="0" fontId="7" fillId="0" borderId="31" xfId="0" applyFont="1" applyBorder="1" applyAlignment="1"/>
    <xf numFmtId="0" fontId="1" fillId="0" borderId="24" xfId="0" applyFont="1" applyBorder="1"/>
    <xf numFmtId="1" fontId="1" fillId="0" borderId="47" xfId="0" applyNumberFormat="1" applyFont="1" applyBorder="1"/>
    <xf numFmtId="0" fontId="7" fillId="0" borderId="26" xfId="0" applyFont="1" applyBorder="1" applyAlignment="1"/>
    <xf numFmtId="0" fontId="1" fillId="0" borderId="26" xfId="0" applyFont="1" applyBorder="1"/>
    <xf numFmtId="4" fontId="1" fillId="0" borderId="111" xfId="0" applyNumberFormat="1" applyFont="1" applyBorder="1"/>
    <xf numFmtId="0" fontId="1" fillId="0" borderId="103" xfId="0" applyFont="1" applyBorder="1"/>
    <xf numFmtId="0" fontId="1" fillId="0" borderId="194" xfId="0" applyFont="1" applyBorder="1"/>
    <xf numFmtId="1" fontId="1" fillId="0" borderId="194" xfId="0" applyNumberFormat="1" applyFont="1" applyBorder="1"/>
    <xf numFmtId="0" fontId="1" fillId="0" borderId="176" xfId="0" applyFont="1" applyBorder="1" applyAlignment="1">
      <alignment horizontal="right"/>
    </xf>
    <xf numFmtId="9" fontId="1" fillId="0" borderId="176" xfId="0" applyNumberFormat="1" applyFont="1" applyBorder="1" applyAlignment="1">
      <alignment horizontal="center"/>
    </xf>
    <xf numFmtId="170" fontId="1" fillId="0" borderId="194" xfId="0" applyNumberFormat="1" applyFont="1" applyBorder="1"/>
    <xf numFmtId="4" fontId="1" fillId="0" borderId="174" xfId="0" applyNumberFormat="1" applyFont="1" applyBorder="1" applyAlignment="1"/>
    <xf numFmtId="0" fontId="1" fillId="0" borderId="35" xfId="0" applyFont="1" applyBorder="1"/>
    <xf numFmtId="1" fontId="1" fillId="0" borderId="31" xfId="0" applyNumberFormat="1" applyFont="1" applyBorder="1"/>
    <xf numFmtId="0" fontId="1" fillId="0" borderId="51" xfId="0" applyFont="1" applyBorder="1" applyAlignment="1">
      <alignment horizontal="right"/>
    </xf>
    <xf numFmtId="0" fontId="1" fillId="0" borderId="51" xfId="0" applyFont="1" applyBorder="1"/>
    <xf numFmtId="2" fontId="1" fillId="0" borderId="13" xfId="0" applyNumberFormat="1" applyFont="1" applyBorder="1"/>
    <xf numFmtId="4" fontId="1" fillId="0" borderId="132" xfId="0" applyNumberFormat="1" applyFont="1" applyBorder="1" applyAlignment="1"/>
    <xf numFmtId="183" fontId="1" fillId="10" borderId="7" xfId="0" applyNumberFormat="1" applyFont="1" applyFill="1" applyBorder="1"/>
    <xf numFmtId="0" fontId="1" fillId="10" borderId="7" xfId="0" applyFont="1" applyFill="1" applyBorder="1" applyAlignment="1">
      <alignment horizontal="center"/>
    </xf>
    <xf numFmtId="4" fontId="7" fillId="0" borderId="130" xfId="0" applyNumberFormat="1" applyFont="1" applyBorder="1" applyAlignment="1"/>
    <xf numFmtId="186" fontId="7" fillId="0" borderId="6" xfId="0" applyNumberFormat="1" applyFont="1" applyBorder="1"/>
    <xf numFmtId="186" fontId="97" fillId="0" borderId="7" xfId="0" applyNumberFormat="1" applyFont="1" applyBorder="1"/>
    <xf numFmtId="186" fontId="1" fillId="0" borderId="7" xfId="0" applyNumberFormat="1" applyFont="1" applyBorder="1"/>
    <xf numFmtId="186" fontId="7" fillId="0" borderId="78" xfId="0" applyNumberFormat="1" applyFont="1" applyBorder="1" applyAlignment="1">
      <alignment horizontal="centerContinuous"/>
    </xf>
    <xf numFmtId="186" fontId="7" fillId="0" borderId="73" xfId="0" applyNumberFormat="1" applyFont="1" applyBorder="1" applyAlignment="1">
      <alignment horizontal="centerContinuous"/>
    </xf>
    <xf numFmtId="186" fontId="1" fillId="0" borderId="73" xfId="0" applyNumberFormat="1" applyFont="1" applyBorder="1"/>
    <xf numFmtId="186" fontId="7" fillId="0" borderId="73" xfId="0" applyNumberFormat="1" applyFont="1" applyBorder="1"/>
    <xf numFmtId="186" fontId="1" fillId="0" borderId="202" xfId="0" applyNumberFormat="1" applyFont="1" applyBorder="1"/>
    <xf numFmtId="0" fontId="1" fillId="0" borderId="116" xfId="0" applyFont="1" applyBorder="1"/>
    <xf numFmtId="186" fontId="7" fillId="0" borderId="127" xfId="0" applyNumberFormat="1" applyFont="1" applyBorder="1" applyAlignment="1">
      <alignment horizontal="center"/>
    </xf>
    <xf numFmtId="186" fontId="1" fillId="0" borderId="35" xfId="0" applyNumberFormat="1" applyFont="1" applyBorder="1"/>
    <xf numFmtId="186" fontId="1" fillId="0" borderId="10" xfId="0" applyNumberFormat="1" applyFont="1" applyBorder="1"/>
    <xf numFmtId="186" fontId="1" fillId="0" borderId="31" xfId="0" applyNumberFormat="1" applyFont="1" applyBorder="1"/>
    <xf numFmtId="186" fontId="1" fillId="0" borderId="48" xfId="0" applyNumberFormat="1" applyFont="1" applyBorder="1"/>
    <xf numFmtId="186" fontId="1" fillId="0" borderId="203" xfId="0" applyNumberFormat="1" applyFont="1" applyBorder="1"/>
    <xf numFmtId="186" fontId="1" fillId="0" borderId="204" xfId="0" applyNumberFormat="1" applyFont="1" applyBorder="1"/>
    <xf numFmtId="186" fontId="1" fillId="0" borderId="205" xfId="0" applyNumberFormat="1" applyFont="1" applyBorder="1"/>
    <xf numFmtId="0" fontId="1" fillId="0" borderId="204" xfId="0" applyFont="1" applyBorder="1"/>
    <xf numFmtId="0" fontId="1" fillId="0" borderId="205" xfId="0" applyFont="1" applyBorder="1"/>
    <xf numFmtId="186" fontId="1" fillId="0" borderId="74" xfId="0" applyNumberFormat="1" applyFont="1" applyBorder="1"/>
    <xf numFmtId="186" fontId="1" fillId="0" borderId="6" xfId="0" quotePrefix="1" applyNumberFormat="1" applyFont="1" applyBorder="1"/>
    <xf numFmtId="186" fontId="1" fillId="0" borderId="7" xfId="0" quotePrefix="1" applyNumberFormat="1" applyFont="1" applyBorder="1"/>
    <xf numFmtId="186" fontId="1" fillId="0" borderId="169" xfId="0" applyNumberFormat="1" applyFont="1" applyBorder="1"/>
    <xf numFmtId="186" fontId="1" fillId="0" borderId="46" xfId="0" applyNumberFormat="1" applyFont="1" applyBorder="1"/>
    <xf numFmtId="186" fontId="1" fillId="0" borderId="112" xfId="0" applyNumberFormat="1" applyFont="1" applyBorder="1"/>
    <xf numFmtId="170" fontId="1" fillId="0" borderId="206" xfId="0" applyNumberFormat="1" applyFont="1" applyBorder="1" applyAlignment="1">
      <alignment horizontal="center"/>
    </xf>
    <xf numFmtId="0" fontId="7" fillId="0" borderId="35" xfId="0" applyFont="1" applyBorder="1"/>
    <xf numFmtId="0" fontId="7" fillId="0" borderId="21" xfId="0" applyFont="1" applyBorder="1" applyAlignment="1">
      <alignment horizontal="center"/>
    </xf>
    <xf numFmtId="0" fontId="1" fillId="0" borderId="0" xfId="0" applyFont="1" applyAlignment="1"/>
    <xf numFmtId="15" fontId="1" fillId="0" borderId="35" xfId="0" applyNumberFormat="1" applyFont="1" applyBorder="1" applyAlignment="1">
      <alignment horizontal="centerContinuous"/>
    </xf>
    <xf numFmtId="170" fontId="7" fillId="0" borderId="74" xfId="0" applyNumberFormat="1" applyFont="1" applyBorder="1" applyAlignment="1">
      <alignment horizontal="center"/>
    </xf>
    <xf numFmtId="0" fontId="7" fillId="0" borderId="23" xfId="0" applyFont="1" applyBorder="1" applyAlignment="1">
      <alignment horizontal="centerContinuous"/>
    </xf>
    <xf numFmtId="0" fontId="1" fillId="0" borderId="15" xfId="0" applyFont="1" applyBorder="1" applyAlignment="1">
      <alignment horizontal="centerContinuous"/>
    </xf>
    <xf numFmtId="0" fontId="98" fillId="0" borderId="34" xfId="0" applyFont="1" applyBorder="1" applyAlignment="1">
      <alignment horizontal="centerContinuous"/>
    </xf>
    <xf numFmtId="0" fontId="98" fillId="0" borderId="10" xfId="0" applyFont="1" applyBorder="1"/>
    <xf numFmtId="0" fontId="1" fillId="0" borderId="194" xfId="0" applyFont="1" applyBorder="1" applyAlignment="1">
      <alignment horizontal="centerContinuous"/>
    </xf>
    <xf numFmtId="0" fontId="1" fillId="0" borderId="88" xfId="0" applyFont="1" applyBorder="1" applyAlignment="1">
      <alignment horizontal="centerContinuous"/>
    </xf>
    <xf numFmtId="0" fontId="7" fillId="0" borderId="175" xfId="0" applyFont="1" applyBorder="1" applyAlignment="1">
      <alignment horizontal="center"/>
    </xf>
    <xf numFmtId="170" fontId="7" fillId="0" borderId="174" xfId="0" applyNumberFormat="1" applyFont="1" applyBorder="1" applyAlignment="1">
      <alignment horizontal="center"/>
    </xf>
    <xf numFmtId="0" fontId="1" fillId="0" borderId="35" xfId="0" applyFont="1" applyBorder="1" applyAlignment="1">
      <alignment horizontal="center"/>
    </xf>
    <xf numFmtId="0" fontId="97" fillId="0" borderId="31" xfId="0" applyFont="1" applyBorder="1" applyAlignment="1"/>
    <xf numFmtId="0" fontId="7" fillId="0" borderId="10" xfId="0" applyFont="1" applyBorder="1" applyAlignment="1"/>
    <xf numFmtId="170" fontId="1" fillId="0" borderId="74" xfId="0" applyNumberFormat="1" applyFont="1" applyBorder="1" applyAlignment="1">
      <alignment horizontal="center"/>
    </xf>
    <xf numFmtId="0" fontId="1" fillId="10" borderId="2" xfId="0" applyFont="1" applyFill="1" applyBorder="1"/>
    <xf numFmtId="0" fontId="1" fillId="10" borderId="0" xfId="0" applyFont="1" applyFill="1" applyBorder="1"/>
    <xf numFmtId="0" fontId="1" fillId="10" borderId="0" xfId="0" applyFont="1" applyFill="1"/>
    <xf numFmtId="0" fontId="7" fillId="0" borderId="38" xfId="0" applyFont="1" applyBorder="1" applyAlignment="1"/>
    <xf numFmtId="170" fontId="7" fillId="0" borderId="39" xfId="0" applyNumberFormat="1" applyFont="1" applyBorder="1" applyAlignment="1">
      <alignment horizontal="center"/>
    </xf>
    <xf numFmtId="0" fontId="7" fillId="10" borderId="7" xfId="0" applyFont="1" applyFill="1" applyBorder="1"/>
    <xf numFmtId="0" fontId="7" fillId="0" borderId="169" xfId="0" applyFont="1" applyBorder="1"/>
    <xf numFmtId="4" fontId="7" fillId="0" borderId="206" xfId="0" applyNumberFormat="1" applyFont="1" applyBorder="1" applyAlignment="1">
      <alignment horizontal="center"/>
    </xf>
    <xf numFmtId="0" fontId="99" fillId="0" borderId="0" xfId="0" applyFont="1" applyAlignment="1">
      <alignment horizontal="left" vertical="center" indent="1"/>
    </xf>
    <xf numFmtId="0" fontId="101" fillId="0" borderId="0" xfId="0" applyFont="1" applyAlignment="1">
      <alignment horizontal="left" vertical="center" indent="1"/>
    </xf>
    <xf numFmtId="0" fontId="102" fillId="0" borderId="0" xfId="0" applyFont="1" applyAlignment="1">
      <alignment horizontal="justify" vertical="center"/>
    </xf>
    <xf numFmtId="0" fontId="92" fillId="0" borderId="0" xfId="0" applyFont="1"/>
    <xf numFmtId="49" fontId="18" fillId="3" borderId="154" xfId="0" applyNumberFormat="1" applyFont="1" applyFill="1" applyBorder="1" applyAlignment="1" applyProtection="1">
      <alignment vertical="center"/>
      <protection locked="0"/>
    </xf>
    <xf numFmtId="0" fontId="14" fillId="0" borderId="154" xfId="0" applyFont="1" applyBorder="1" applyAlignment="1" applyProtection="1">
      <alignment vertical="center"/>
      <protection locked="0"/>
    </xf>
    <xf numFmtId="0" fontId="14" fillId="0" borderId="155" xfId="0" applyFont="1" applyBorder="1" applyAlignment="1" applyProtection="1">
      <alignment vertical="center"/>
      <protection locked="0"/>
    </xf>
    <xf numFmtId="49" fontId="18" fillId="3" borderId="112" xfId="0" applyNumberFormat="1" applyFont="1" applyFill="1" applyBorder="1" applyAlignment="1" applyProtection="1">
      <alignment vertical="center"/>
      <protection locked="0"/>
    </xf>
    <xf numFmtId="0" fontId="0" fillId="0" borderId="1" xfId="0" applyBorder="1" applyAlignment="1" applyProtection="1">
      <alignment vertical="center"/>
      <protection locked="0"/>
    </xf>
    <xf numFmtId="0" fontId="0" fillId="0" borderId="119" xfId="0" applyBorder="1" applyAlignment="1" applyProtection="1">
      <alignment vertical="center"/>
      <protection locked="0"/>
    </xf>
    <xf numFmtId="0" fontId="58" fillId="0" borderId="81" xfId="0" applyFont="1" applyFill="1" applyBorder="1" applyAlignment="1" applyProtection="1">
      <alignment horizontal="center" vertical="center" wrapText="1"/>
    </xf>
    <xf numFmtId="0" fontId="73" fillId="0" borderId="17" xfId="0" applyFont="1" applyFill="1" applyBorder="1" applyAlignment="1" applyProtection="1">
      <alignment horizontal="center" vertical="center" wrapText="1"/>
    </xf>
    <xf numFmtId="0" fontId="73" fillId="0" borderId="13" xfId="0" applyFont="1" applyFill="1" applyBorder="1" applyAlignment="1" applyProtection="1">
      <alignment horizontal="center" vertical="center" wrapText="1"/>
    </xf>
    <xf numFmtId="0" fontId="73" fillId="0" borderId="5" xfId="0" applyFont="1" applyFill="1" applyBorder="1" applyAlignment="1" applyProtection="1">
      <alignment horizontal="center" vertical="center" wrapText="1"/>
    </xf>
    <xf numFmtId="0" fontId="73" fillId="0" borderId="31" xfId="0" applyFont="1" applyFill="1" applyBorder="1" applyAlignment="1" applyProtection="1">
      <alignment horizontal="center" vertical="center" wrapText="1"/>
    </xf>
    <xf numFmtId="0" fontId="73" fillId="0" borderId="79" xfId="0" applyFont="1" applyFill="1" applyBorder="1" applyAlignment="1" applyProtection="1">
      <alignment horizontal="center" vertical="center" wrapText="1"/>
    </xf>
    <xf numFmtId="49" fontId="18" fillId="3" borderId="21" xfId="0" applyNumberFormat="1" applyFont="1" applyFill="1" applyBorder="1" applyAlignment="1" applyProtection="1">
      <alignment vertical="center"/>
      <protection locked="0"/>
    </xf>
    <xf numFmtId="0" fontId="14" fillId="0" borderId="21" xfId="0" applyFont="1" applyBorder="1" applyAlignment="1" applyProtection="1">
      <alignment vertical="center"/>
      <protection locked="0"/>
    </xf>
    <xf numFmtId="0" fontId="18" fillId="3" borderId="38" xfId="0" applyFont="1" applyFill="1" applyBorder="1" applyAlignment="1" applyProtection="1">
      <alignment vertical="center"/>
      <protection locked="0"/>
    </xf>
    <xf numFmtId="0" fontId="14" fillId="0" borderId="16" xfId="0" applyFont="1" applyBorder="1" applyAlignment="1" applyProtection="1">
      <alignment vertical="center"/>
      <protection locked="0"/>
    </xf>
    <xf numFmtId="49" fontId="18" fillId="3" borderId="38" xfId="0" applyNumberFormat="1" applyFont="1" applyFill="1" applyBorder="1" applyAlignment="1" applyProtection="1">
      <alignment horizontal="left" vertical="center"/>
      <protection locked="0"/>
    </xf>
    <xf numFmtId="0" fontId="52" fillId="0" borderId="9" xfId="0" applyFont="1" applyBorder="1" applyAlignment="1" applyProtection="1">
      <alignment horizontal="center" vertical="center" wrapText="1"/>
    </xf>
    <xf numFmtId="0" fontId="52" fillId="0" borderId="4" xfId="0" applyFont="1" applyBorder="1" applyAlignment="1" applyProtection="1">
      <alignment horizontal="center" vertical="center" wrapText="1"/>
    </xf>
    <xf numFmtId="0" fontId="52" fillId="0" borderId="2" xfId="0" applyFont="1" applyBorder="1" applyAlignment="1" applyProtection="1">
      <alignment horizontal="center" vertical="center" wrapText="1"/>
    </xf>
    <xf numFmtId="0" fontId="52" fillId="0" borderId="0" xfId="0" applyFont="1" applyBorder="1" applyAlignment="1" applyProtection="1">
      <alignment horizontal="center" vertical="center" wrapText="1"/>
    </xf>
    <xf numFmtId="0" fontId="38" fillId="2" borderId="0" xfId="0" applyFont="1" applyFill="1" applyBorder="1" applyAlignment="1" applyProtection="1">
      <alignment horizontal="center" vertical="center"/>
    </xf>
    <xf numFmtId="0" fontId="38" fillId="0" borderId="0" xfId="0" applyFont="1" applyBorder="1" applyAlignment="1" applyProtection="1">
      <alignment horizontal="center" vertical="center"/>
    </xf>
    <xf numFmtId="0" fontId="14" fillId="0" borderId="5" xfId="0" applyFont="1" applyBorder="1" applyAlignment="1" applyProtection="1">
      <alignment vertical="center"/>
    </xf>
    <xf numFmtId="0" fontId="61" fillId="2" borderId="0" xfId="0" applyFont="1" applyFill="1" applyBorder="1" applyAlignment="1" applyProtection="1">
      <alignment horizontal="center" vertical="center"/>
    </xf>
    <xf numFmtId="0" fontId="61" fillId="0" borderId="0" xfId="0" applyFont="1" applyBorder="1" applyAlignment="1" applyProtection="1">
      <alignment horizontal="center" vertical="center"/>
    </xf>
    <xf numFmtId="0" fontId="72" fillId="0" borderId="5" xfId="0" applyFont="1" applyBorder="1" applyAlignment="1" applyProtection="1">
      <alignment vertical="center"/>
    </xf>
    <xf numFmtId="0" fontId="16" fillId="0" borderId="155" xfId="0" applyFont="1" applyBorder="1" applyAlignment="1" applyProtection="1">
      <alignment vertical="center"/>
      <protection locked="0"/>
    </xf>
    <xf numFmtId="49" fontId="45" fillId="3" borderId="21" xfId="0" applyNumberFormat="1" applyFont="1" applyFill="1" applyBorder="1" applyAlignment="1" applyProtection="1">
      <alignment vertical="center"/>
      <protection locked="0"/>
    </xf>
    <xf numFmtId="0" fontId="33" fillId="0" borderId="39" xfId="0" applyFont="1" applyBorder="1" applyAlignment="1" applyProtection="1">
      <alignment vertical="center"/>
      <protection locked="0"/>
    </xf>
    <xf numFmtId="49" fontId="45" fillId="3" borderId="38" xfId="0" applyNumberFormat="1" applyFont="1" applyFill="1" applyBorder="1" applyAlignment="1" applyProtection="1">
      <alignment vertical="center"/>
      <protection locked="0"/>
    </xf>
    <xf numFmtId="0" fontId="14" fillId="0" borderId="53" xfId="0" applyFont="1" applyBorder="1" applyAlignment="1" applyProtection="1">
      <alignment vertical="center"/>
      <protection locked="0"/>
    </xf>
    <xf numFmtId="49" fontId="18" fillId="3" borderId="38" xfId="0" applyNumberFormat="1" applyFont="1" applyFill="1" applyBorder="1" applyAlignment="1" applyProtection="1">
      <alignment vertical="center"/>
      <protection locked="0"/>
    </xf>
    <xf numFmtId="0" fontId="14" fillId="0" borderId="16" xfId="0" applyFont="1" applyBorder="1" applyAlignment="1" applyProtection="1">
      <alignment horizontal="left" vertical="center"/>
      <protection locked="0"/>
    </xf>
    <xf numFmtId="49" fontId="18" fillId="0" borderId="38" xfId="0" applyNumberFormat="1" applyFont="1" applyFill="1" applyBorder="1" applyAlignment="1" applyProtection="1">
      <alignment vertical="center"/>
    </xf>
    <xf numFmtId="0" fontId="14" fillId="0" borderId="16" xfId="0" applyFont="1" applyFill="1" applyBorder="1" applyAlignment="1" applyProtection="1">
      <alignment vertical="center"/>
    </xf>
    <xf numFmtId="0" fontId="27" fillId="0" borderId="37" xfId="0" applyFont="1" applyFill="1" applyBorder="1" applyAlignment="1" applyProtection="1">
      <alignment horizontal="center" vertical="center" wrapText="1"/>
    </xf>
    <xf numFmtId="0" fontId="27" fillId="0" borderId="21" xfId="0" applyFont="1" applyFill="1" applyBorder="1" applyAlignment="1" applyProtection="1">
      <alignment horizontal="center" vertical="center" wrapText="1"/>
    </xf>
    <xf numFmtId="0" fontId="27" fillId="0" borderId="39" xfId="0" applyFont="1" applyFill="1" applyBorder="1" applyAlignment="1" applyProtection="1">
      <alignment horizontal="center" vertical="center" wrapText="1"/>
    </xf>
    <xf numFmtId="0" fontId="14" fillId="0" borderId="37" xfId="0" applyFont="1" applyBorder="1" applyAlignment="1">
      <alignment vertical="center" wrapText="1"/>
    </xf>
    <xf numFmtId="0" fontId="14" fillId="0" borderId="21" xfId="0" applyFont="1" applyBorder="1" applyAlignment="1">
      <alignment vertical="center" wrapText="1"/>
    </xf>
    <xf numFmtId="0" fontId="14" fillId="0" borderId="39" xfId="0" applyFont="1" applyBorder="1" applyAlignment="1">
      <alignment vertical="center" wrapText="1"/>
    </xf>
    <xf numFmtId="0" fontId="14" fillId="6" borderId="17" xfId="0" applyFont="1" applyFill="1" applyBorder="1" applyAlignment="1" applyProtection="1">
      <alignment horizontal="center" vertical="top" wrapText="1"/>
    </xf>
    <xf numFmtId="0" fontId="14" fillId="0" borderId="22" xfId="0" applyFont="1" applyBorder="1" applyAlignment="1">
      <alignment horizontal="center" vertical="top" wrapText="1"/>
    </xf>
    <xf numFmtId="49" fontId="27" fillId="3" borderId="15" xfId="0" applyNumberFormat="1" applyFont="1" applyFill="1" applyBorder="1" applyAlignment="1" applyProtection="1">
      <alignment horizontal="center" vertical="center"/>
      <protection locked="0"/>
    </xf>
    <xf numFmtId="49" fontId="27" fillId="3" borderId="53" xfId="0" applyNumberFormat="1" applyFont="1" applyFill="1" applyBorder="1" applyAlignment="1" applyProtection="1">
      <alignment horizontal="center" vertical="center"/>
      <protection locked="0"/>
    </xf>
    <xf numFmtId="0" fontId="17" fillId="0" borderId="23"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84" fillId="7" borderId="78" xfId="0" applyFont="1" applyFill="1" applyBorder="1" applyAlignment="1" applyProtection="1">
      <alignment horizontal="center" vertical="center" wrapText="1"/>
    </xf>
    <xf numFmtId="0" fontId="81" fillId="7" borderId="73" xfId="0" applyFont="1" applyFill="1" applyBorder="1" applyAlignment="1" applyProtection="1">
      <alignment horizontal="center" vertical="center" wrapText="1"/>
    </xf>
    <xf numFmtId="0" fontId="14" fillId="7" borderId="156" xfId="0" applyFont="1" applyFill="1" applyBorder="1" applyAlignment="1" applyProtection="1">
      <alignment horizontal="center" vertical="top" wrapText="1"/>
    </xf>
    <xf numFmtId="0" fontId="14" fillId="0" borderId="157" xfId="0" applyFont="1" applyBorder="1" applyAlignment="1">
      <alignment horizontal="center" vertical="top" wrapText="1"/>
    </xf>
    <xf numFmtId="0" fontId="14" fillId="0" borderId="157" xfId="0" applyFont="1" applyBorder="1" applyAlignment="1">
      <alignment vertical="top"/>
    </xf>
    <xf numFmtId="0" fontId="28" fillId="0" borderId="62" xfId="0" applyFont="1" applyFill="1" applyBorder="1" applyAlignment="1" applyProtection="1">
      <alignment horizontal="center" vertical="center"/>
    </xf>
    <xf numFmtId="0" fontId="14" fillId="0" borderId="11" xfId="0" applyFont="1" applyBorder="1" applyAlignment="1">
      <alignment horizontal="center" vertical="center"/>
    </xf>
    <xf numFmtId="0" fontId="14" fillId="0" borderId="158" xfId="0" applyFont="1" applyBorder="1" applyAlignment="1">
      <alignment horizontal="center" vertical="center"/>
    </xf>
    <xf numFmtId="0" fontId="14" fillId="0" borderId="119" xfId="0" applyFont="1" applyBorder="1" applyAlignment="1" applyProtection="1">
      <alignment vertical="center"/>
      <protection locked="0"/>
    </xf>
    <xf numFmtId="0" fontId="10" fillId="0" borderId="38" xfId="0" applyFont="1" applyFill="1" applyBorder="1" applyAlignment="1">
      <alignment vertical="top" wrapText="1"/>
    </xf>
    <xf numFmtId="0" fontId="0" fillId="0" borderId="15" xfId="0" applyBorder="1" applyAlignment="1">
      <alignment vertical="top" wrapText="1"/>
    </xf>
    <xf numFmtId="0" fontId="17" fillId="0" borderId="159" xfId="0" applyFont="1" applyBorder="1" applyAlignment="1" applyProtection="1">
      <alignment horizontal="left" vertical="center" wrapText="1"/>
    </xf>
    <xf numFmtId="0" fontId="17" fillId="0" borderId="77" xfId="0" applyFont="1" applyBorder="1" applyAlignment="1" applyProtection="1">
      <alignment horizontal="left" vertical="center" wrapText="1"/>
    </xf>
    <xf numFmtId="0" fontId="18" fillId="9" borderId="62" xfId="0" applyFont="1" applyFill="1" applyBorder="1" applyAlignment="1" applyProtection="1">
      <alignment horizontal="left" vertical="center" wrapText="1"/>
    </xf>
    <xf numFmtId="0" fontId="18" fillId="9" borderId="11" xfId="0" applyFont="1" applyFill="1" applyBorder="1" applyAlignment="1" applyProtection="1">
      <alignment horizontal="left" vertical="center" wrapText="1"/>
    </xf>
    <xf numFmtId="0" fontId="17" fillId="0" borderId="18" xfId="0" applyFont="1" applyFill="1" applyBorder="1" applyAlignment="1" applyProtection="1">
      <alignment horizontal="left" vertical="center" wrapText="1"/>
    </xf>
    <xf numFmtId="0" fontId="17" fillId="0" borderId="19" xfId="0" applyFont="1" applyFill="1" applyBorder="1" applyAlignment="1" applyProtection="1">
      <alignment horizontal="left" vertical="center" wrapText="1"/>
    </xf>
    <xf numFmtId="0" fontId="37" fillId="7" borderId="12" xfId="0" applyFont="1" applyFill="1" applyBorder="1" applyAlignment="1" applyProtection="1">
      <alignment horizontal="center" vertical="center" wrapText="1"/>
    </xf>
    <xf numFmtId="0" fontId="37" fillId="0" borderId="8" xfId="0" applyFont="1" applyBorder="1" applyAlignment="1" applyProtection="1">
      <alignment horizontal="center" vertical="center" wrapText="1"/>
    </xf>
    <xf numFmtId="0" fontId="37" fillId="0" borderId="117" xfId="0" applyFont="1" applyBorder="1" applyAlignment="1" applyProtection="1">
      <alignment horizontal="center" vertical="center" wrapText="1"/>
    </xf>
    <xf numFmtId="0" fontId="17" fillId="0" borderId="159" xfId="0" applyFont="1" applyFill="1" applyBorder="1" applyAlignment="1" applyProtection="1">
      <alignment horizontal="left" vertical="center" wrapText="1"/>
    </xf>
    <xf numFmtId="0" fontId="17" fillId="0" borderId="77" xfId="0" applyFont="1" applyFill="1" applyBorder="1" applyAlignment="1" applyProtection="1">
      <alignment horizontal="left" vertical="center" wrapText="1"/>
    </xf>
    <xf numFmtId="0" fontId="18" fillId="0" borderId="23" xfId="0" applyFont="1" applyFill="1" applyBorder="1" applyAlignment="1" applyProtection="1">
      <alignment horizontal="right" vertical="center"/>
    </xf>
    <xf numFmtId="0" fontId="18" fillId="0" borderId="15" xfId="0" applyFont="1" applyFill="1" applyBorder="1" applyAlignment="1" applyProtection="1">
      <alignment horizontal="right" vertical="center"/>
    </xf>
    <xf numFmtId="0" fontId="18" fillId="0" borderId="53" xfId="0" applyFont="1" applyFill="1" applyBorder="1" applyAlignment="1" applyProtection="1">
      <alignment horizontal="right" vertical="center"/>
    </xf>
    <xf numFmtId="0" fontId="40" fillId="0" borderId="62" xfId="0" applyFont="1" applyFill="1" applyBorder="1" applyAlignment="1" applyProtection="1">
      <alignment horizontal="left" vertical="center" wrapText="1"/>
    </xf>
    <xf numFmtId="0" fontId="40" fillId="0" borderId="11" xfId="0" applyFont="1" applyFill="1" applyBorder="1" applyAlignment="1" applyProtection="1">
      <alignment horizontal="left" vertical="center" wrapText="1"/>
    </xf>
    <xf numFmtId="0" fontId="82" fillId="7" borderId="12" xfId="0" applyFont="1" applyFill="1" applyBorder="1" applyAlignment="1" applyProtection="1">
      <alignment horizontal="left" vertical="center" wrapText="1"/>
    </xf>
    <xf numFmtId="0" fontId="39" fillId="7" borderId="8" xfId="0" applyFont="1" applyFill="1" applyBorder="1" applyAlignment="1" applyProtection="1">
      <alignment horizontal="left" vertical="center" wrapText="1"/>
    </xf>
    <xf numFmtId="0" fontId="18" fillId="9" borderId="160" xfId="0" applyFont="1" applyFill="1" applyBorder="1" applyAlignment="1" applyProtection="1">
      <alignment horizontal="left" vertical="center" wrapText="1"/>
    </xf>
    <xf numFmtId="0" fontId="18" fillId="9" borderId="60" xfId="0" applyFont="1" applyFill="1" applyBorder="1" applyAlignment="1" applyProtection="1">
      <alignment horizontal="left" vertical="center" wrapText="1"/>
    </xf>
    <xf numFmtId="0" fontId="14" fillId="0" borderId="37" xfId="0" applyFont="1" applyBorder="1" applyAlignment="1" applyProtection="1">
      <alignment vertical="center" wrapText="1"/>
    </xf>
    <xf numFmtId="0" fontId="14" fillId="0" borderId="21" xfId="0" applyFont="1" applyBorder="1" applyAlignment="1" applyProtection="1">
      <alignment vertical="center" wrapText="1"/>
    </xf>
    <xf numFmtId="0" fontId="14" fillId="0" borderId="39" xfId="0" applyFont="1" applyBorder="1" applyAlignment="1" applyProtection="1">
      <alignment vertical="center" wrapText="1"/>
    </xf>
    <xf numFmtId="0" fontId="14" fillId="0" borderId="22" xfId="0" applyFont="1" applyBorder="1" applyAlignment="1" applyProtection="1">
      <alignment horizontal="center" vertical="top" wrapText="1"/>
    </xf>
    <xf numFmtId="49" fontId="27" fillId="3" borderId="15" xfId="0" applyNumberFormat="1" applyFont="1" applyFill="1" applyBorder="1" applyAlignment="1" applyProtection="1">
      <alignment horizontal="center" vertical="center"/>
    </xf>
    <xf numFmtId="49" fontId="27" fillId="3" borderId="53" xfId="0" applyNumberFormat="1" applyFont="1" applyFill="1" applyBorder="1" applyAlignment="1" applyProtection="1">
      <alignment horizontal="center" vertical="center"/>
    </xf>
    <xf numFmtId="49" fontId="18" fillId="3" borderId="38" xfId="0" applyNumberFormat="1" applyFont="1" applyFill="1" applyBorder="1" applyAlignment="1" applyProtection="1">
      <alignment vertical="center"/>
    </xf>
    <xf numFmtId="0" fontId="14" fillId="0" borderId="16" xfId="0" applyFont="1" applyBorder="1" applyAlignment="1" applyProtection="1">
      <alignment vertical="center"/>
    </xf>
    <xf numFmtId="0" fontId="18" fillId="3" borderId="38" xfId="0" applyFont="1" applyFill="1" applyBorder="1" applyAlignment="1" applyProtection="1">
      <alignment vertical="center"/>
    </xf>
    <xf numFmtId="0" fontId="16" fillId="7" borderId="156" xfId="0" applyFont="1" applyFill="1" applyBorder="1" applyAlignment="1" applyProtection="1">
      <alignment horizontal="center" vertical="top" wrapText="1"/>
    </xf>
    <xf numFmtId="0" fontId="14" fillId="0" borderId="157" xfId="0" applyFont="1" applyBorder="1" applyAlignment="1" applyProtection="1">
      <alignment horizontal="center" vertical="top" wrapText="1"/>
    </xf>
    <xf numFmtId="0" fontId="14" fillId="0" borderId="157" xfId="0" applyFont="1" applyBorder="1" applyAlignment="1" applyProtection="1">
      <alignment vertical="top"/>
    </xf>
    <xf numFmtId="0" fontId="14" fillId="0" borderId="11" xfId="0" applyFont="1" applyBorder="1" applyAlignment="1" applyProtection="1">
      <alignment horizontal="center" vertical="center"/>
    </xf>
    <xf numFmtId="0" fontId="14" fillId="0" borderId="158" xfId="0" applyFont="1" applyBorder="1" applyAlignment="1" applyProtection="1">
      <alignment horizontal="center" vertical="center"/>
    </xf>
    <xf numFmtId="49" fontId="18" fillId="3" borderId="38" xfId="0" applyNumberFormat="1" applyFont="1" applyFill="1" applyBorder="1" applyAlignment="1" applyProtection="1">
      <alignment horizontal="left" vertical="center"/>
    </xf>
    <xf numFmtId="49" fontId="18" fillId="3" borderId="7" xfId="0" applyNumberFormat="1" applyFont="1" applyFill="1" applyBorder="1" applyAlignment="1" applyProtection="1">
      <alignment vertical="center"/>
    </xf>
    <xf numFmtId="0" fontId="14" fillId="0" borderId="7" xfId="0" applyFont="1" applyBorder="1" applyAlignment="1" applyProtection="1">
      <alignment vertical="center"/>
    </xf>
    <xf numFmtId="0" fontId="14" fillId="0" borderId="22" xfId="0" applyFont="1" applyBorder="1" applyAlignment="1" applyProtection="1">
      <alignment vertical="center"/>
    </xf>
    <xf numFmtId="49" fontId="18" fillId="3" borderId="112" xfId="0" applyNumberFormat="1" applyFont="1" applyFill="1" applyBorder="1" applyAlignment="1" applyProtection="1">
      <alignment vertical="center"/>
    </xf>
    <xf numFmtId="0" fontId="14" fillId="0" borderId="119" xfId="0" applyFont="1" applyBorder="1" applyAlignment="1" applyProtection="1">
      <alignment vertical="center"/>
    </xf>
    <xf numFmtId="49" fontId="18" fillId="3" borderId="21" xfId="0" applyNumberFormat="1" applyFont="1" applyFill="1" applyBorder="1" applyAlignment="1" applyProtection="1">
      <alignment vertical="center"/>
    </xf>
    <xf numFmtId="0" fontId="14" fillId="0" borderId="21" xfId="0" applyFont="1" applyBorder="1" applyAlignment="1" applyProtection="1">
      <alignment vertical="center"/>
    </xf>
    <xf numFmtId="0" fontId="14" fillId="0" borderId="16" xfId="0" applyFont="1" applyBorder="1" applyAlignment="1" applyProtection="1">
      <alignment horizontal="left" vertical="center"/>
    </xf>
    <xf numFmtId="49" fontId="45" fillId="3" borderId="21" xfId="0" applyNumberFormat="1" applyFont="1" applyFill="1" applyBorder="1" applyAlignment="1" applyProtection="1">
      <alignment vertical="center"/>
    </xf>
    <xf numFmtId="0" fontId="33" fillId="0" borderId="39" xfId="0" applyFont="1" applyBorder="1" applyAlignment="1" applyProtection="1">
      <alignment vertical="center"/>
    </xf>
    <xf numFmtId="49" fontId="45" fillId="3" borderId="38" xfId="0" applyNumberFormat="1" applyFont="1" applyFill="1" applyBorder="1" applyAlignment="1" applyProtection="1">
      <alignment vertical="center"/>
    </xf>
    <xf numFmtId="0" fontId="14" fillId="0" borderId="53" xfId="0" applyFont="1" applyBorder="1" applyAlignment="1" applyProtection="1">
      <alignment vertical="center"/>
    </xf>
    <xf numFmtId="49" fontId="18" fillId="3" borderId="154" xfId="0" applyNumberFormat="1" applyFont="1" applyFill="1" applyBorder="1" applyAlignment="1" applyProtection="1">
      <alignment vertical="center"/>
    </xf>
    <xf numFmtId="0" fontId="14" fillId="0" borderId="154" xfId="0" applyFont="1" applyBorder="1" applyAlignment="1" applyProtection="1">
      <alignment vertical="center"/>
    </xf>
    <xf numFmtId="0" fontId="14" fillId="0" borderId="155" xfId="0" applyFont="1" applyBorder="1" applyAlignment="1" applyProtection="1">
      <alignment vertical="center"/>
    </xf>
    <xf numFmtId="0" fontId="16" fillId="0" borderId="155" xfId="0" applyFont="1" applyBorder="1" applyAlignment="1" applyProtection="1">
      <alignment vertical="center"/>
    </xf>
    <xf numFmtId="43" fontId="5" fillId="0" borderId="21" xfId="0" applyNumberFormat="1" applyFont="1" applyFill="1" applyBorder="1" applyAlignment="1" applyProtection="1">
      <alignment vertical="center"/>
    </xf>
    <xf numFmtId="43" fontId="4" fillId="0" borderId="21" xfId="0" applyNumberFormat="1" applyFont="1" applyBorder="1" applyAlignment="1" applyProtection="1">
      <alignment vertical="center"/>
    </xf>
    <xf numFmtId="43" fontId="20" fillId="3" borderId="122" xfId="0" applyNumberFormat="1" applyFont="1" applyFill="1" applyBorder="1" applyAlignment="1" applyProtection="1">
      <alignment vertical="center"/>
      <protection locked="0"/>
    </xf>
    <xf numFmtId="43" fontId="4" fillId="0" borderId="161" xfId="0" applyNumberFormat="1" applyFont="1" applyBorder="1" applyAlignment="1" applyProtection="1">
      <alignment vertical="center"/>
      <protection locked="0"/>
    </xf>
    <xf numFmtId="43" fontId="4" fillId="0" borderId="1" xfId="0" applyNumberFormat="1" applyFont="1" applyBorder="1" applyAlignment="1" applyProtection="1">
      <alignment vertical="center"/>
      <protection locked="0"/>
    </xf>
    <xf numFmtId="43" fontId="20" fillId="3" borderId="59" xfId="0" applyNumberFormat="1" applyFont="1" applyFill="1" applyBorder="1" applyAlignment="1" applyProtection="1">
      <alignment vertical="center"/>
      <protection locked="0"/>
    </xf>
    <xf numFmtId="43" fontId="4" fillId="0" borderId="59" xfId="0" applyNumberFormat="1" applyFont="1" applyBorder="1" applyAlignment="1" applyProtection="1">
      <alignment vertical="center"/>
      <protection locked="0"/>
    </xf>
    <xf numFmtId="43" fontId="20" fillId="3" borderId="112" xfId="0" applyNumberFormat="1" applyFont="1" applyFill="1" applyBorder="1" applyAlignment="1" applyProtection="1">
      <alignment vertical="center"/>
      <protection locked="0"/>
    </xf>
    <xf numFmtId="43" fontId="5" fillId="0" borderId="38" xfId="0" applyNumberFormat="1" applyFont="1" applyFill="1" applyBorder="1" applyAlignment="1" applyProtection="1">
      <alignment vertical="center"/>
    </xf>
    <xf numFmtId="43" fontId="14" fillId="0" borderId="53" xfId="0" applyNumberFormat="1" applyFont="1" applyBorder="1" applyAlignment="1" applyProtection="1">
      <alignment vertical="center"/>
    </xf>
    <xf numFmtId="43" fontId="14" fillId="0" borderId="15" xfId="0" applyNumberFormat="1" applyFont="1" applyBorder="1" applyAlignment="1" applyProtection="1">
      <alignment vertical="center"/>
    </xf>
    <xf numFmtId="171" fontId="28" fillId="0" borderId="32" xfId="0" applyNumberFormat="1" applyFont="1" applyBorder="1" applyAlignment="1" applyProtection="1">
      <alignment horizontal="center" vertical="center"/>
    </xf>
    <xf numFmtId="0" fontId="33" fillId="0" borderId="32" xfId="0" applyFont="1" applyBorder="1" applyAlignment="1" applyProtection="1">
      <alignment horizontal="center" vertical="center"/>
    </xf>
    <xf numFmtId="0" fontId="14" fillId="0" borderId="32" xfId="0" applyFont="1" applyBorder="1" applyAlignment="1" applyProtection="1">
      <alignment horizontal="center" vertical="center"/>
    </xf>
    <xf numFmtId="0" fontId="9" fillId="0" borderId="21" xfId="0" applyFont="1" applyFill="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78" fillId="3" borderId="34" xfId="13" applyFont="1" applyFill="1" applyBorder="1" applyAlignment="1" applyProtection="1">
      <alignment horizontal="right" vertical="center" wrapText="1"/>
      <protection locked="0"/>
    </xf>
    <xf numFmtId="0" fontId="0" fillId="0" borderId="34"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2" xfId="0" applyBorder="1" applyAlignment="1" applyProtection="1">
      <alignment vertical="center" wrapText="1"/>
      <protection locked="0"/>
    </xf>
    <xf numFmtId="49" fontId="36" fillId="0" borderId="0" xfId="0" applyNumberFormat="1" applyFont="1" applyBorder="1" applyAlignment="1" applyProtection="1">
      <alignment vertical="center"/>
    </xf>
    <xf numFmtId="0" fontId="36" fillId="0" borderId="0" xfId="0" applyFont="1" applyBorder="1" applyAlignment="1" applyProtection="1">
      <alignment vertical="center"/>
    </xf>
    <xf numFmtId="0" fontId="36" fillId="0" borderId="7" xfId="0" applyNumberFormat="1" applyFont="1" applyBorder="1" applyAlignment="1" applyProtection="1">
      <alignment vertical="center"/>
    </xf>
    <xf numFmtId="0" fontId="18" fillId="0" borderId="13" xfId="0" applyFont="1" applyFill="1" applyBorder="1" applyAlignment="1" applyProtection="1">
      <alignment horizontal="right" vertical="center"/>
    </xf>
    <xf numFmtId="0" fontId="14" fillId="0" borderId="0" xfId="0" applyFont="1" applyBorder="1" applyAlignment="1" applyProtection="1">
      <alignment vertical="center"/>
    </xf>
    <xf numFmtId="49" fontId="69" fillId="0" borderId="59" xfId="0" applyNumberFormat="1" applyFont="1" applyBorder="1" applyAlignment="1" applyProtection="1">
      <alignment vertical="center"/>
    </xf>
    <xf numFmtId="0" fontId="69" fillId="0" borderId="59" xfId="0" applyFont="1" applyBorder="1" applyAlignment="1" applyProtection="1">
      <alignment vertical="center"/>
    </xf>
    <xf numFmtId="0" fontId="69" fillId="0" borderId="130" xfId="0" applyFont="1" applyBorder="1" applyAlignment="1" applyProtection="1">
      <alignment vertical="center"/>
    </xf>
    <xf numFmtId="0" fontId="59" fillId="0" borderId="21" xfId="0" applyFont="1" applyBorder="1" applyAlignment="1" applyProtection="1">
      <alignment horizontal="center" vertical="center"/>
    </xf>
    <xf numFmtId="0" fontId="10" fillId="0" borderId="21" xfId="0" applyFont="1" applyBorder="1" applyAlignment="1" applyProtection="1">
      <alignment vertical="center"/>
    </xf>
    <xf numFmtId="177" fontId="36" fillId="0" borderId="38" xfId="0" applyNumberFormat="1" applyFont="1" applyBorder="1" applyAlignment="1" applyProtection="1">
      <alignment horizontal="left" vertical="center"/>
    </xf>
    <xf numFmtId="177" fontId="14" fillId="0" borderId="16" xfId="0" applyNumberFormat="1" applyFont="1" applyBorder="1" applyAlignment="1" applyProtection="1">
      <alignment horizontal="left" vertical="center"/>
    </xf>
    <xf numFmtId="165" fontId="27" fillId="0" borderId="7" xfId="0" applyNumberFormat="1" applyFont="1" applyFill="1" applyBorder="1" applyAlignment="1" applyProtection="1">
      <alignment horizontal="right" vertical="center"/>
    </xf>
    <xf numFmtId="0" fontId="27" fillId="0" borderId="7" xfId="0" applyFont="1" applyBorder="1" applyAlignment="1" applyProtection="1">
      <alignment horizontal="right" vertical="center"/>
    </xf>
    <xf numFmtId="0" fontId="16" fillId="0" borderId="7" xfId="0" applyFont="1" applyBorder="1" applyAlignment="1" applyProtection="1">
      <alignment vertical="center"/>
    </xf>
    <xf numFmtId="49" fontId="36" fillId="0" borderId="21" xfId="0" applyNumberFormat="1" applyFont="1" applyBorder="1" applyAlignment="1" applyProtection="1">
      <alignment vertical="center"/>
    </xf>
    <xf numFmtId="0" fontId="36" fillId="0" borderId="21" xfId="0" applyFont="1" applyBorder="1" applyAlignment="1" applyProtection="1">
      <alignment vertical="center"/>
    </xf>
    <xf numFmtId="49" fontId="36" fillId="0" borderId="32" xfId="0" applyNumberFormat="1" applyFont="1" applyBorder="1" applyAlignment="1" applyProtection="1">
      <alignment vertical="center"/>
    </xf>
    <xf numFmtId="0" fontId="36" fillId="0" borderId="32" xfId="0" applyFont="1" applyBorder="1" applyAlignment="1" applyProtection="1">
      <alignment vertical="center"/>
    </xf>
    <xf numFmtId="171" fontId="59" fillId="0" borderId="59" xfId="0" applyNumberFormat="1" applyFont="1" applyBorder="1" applyAlignment="1" applyProtection="1">
      <alignment horizontal="left" vertical="center"/>
    </xf>
    <xf numFmtId="0" fontId="59" fillId="0" borderId="59" xfId="0" applyFont="1" applyBorder="1" applyAlignment="1" applyProtection="1">
      <alignment vertical="center"/>
    </xf>
    <xf numFmtId="0" fontId="47" fillId="0" borderId="59" xfId="0" applyFont="1" applyBorder="1" applyAlignment="1" applyProtection="1">
      <alignment vertical="center"/>
    </xf>
    <xf numFmtId="0" fontId="18" fillId="0" borderId="2" xfId="0" applyFont="1" applyBorder="1" applyAlignment="1" applyProtection="1">
      <alignment horizontal="right" vertical="center"/>
    </xf>
    <xf numFmtId="0" fontId="14" fillId="0" borderId="0" xfId="0" applyFont="1" applyBorder="1" applyAlignment="1" applyProtection="1">
      <alignment horizontal="right" vertical="center"/>
    </xf>
    <xf numFmtId="0" fontId="18" fillId="0" borderId="0" xfId="0" applyFont="1" applyBorder="1" applyAlignment="1" applyProtection="1">
      <alignment horizontal="right" vertical="center"/>
    </xf>
    <xf numFmtId="0" fontId="17" fillId="0" borderId="0" xfId="0" applyFont="1" applyBorder="1" applyAlignment="1" applyProtection="1">
      <alignment horizontal="right" vertical="center"/>
    </xf>
    <xf numFmtId="0" fontId="36" fillId="0" borderId="21" xfId="0" applyFont="1" applyBorder="1" applyAlignment="1" applyProtection="1">
      <alignment horizontal="left" vertical="center"/>
    </xf>
    <xf numFmtId="0" fontId="17" fillId="0" borderId="21" xfId="0" applyFont="1" applyBorder="1" applyAlignment="1" applyProtection="1">
      <alignment horizontal="left" vertical="center"/>
    </xf>
    <xf numFmtId="9" fontId="5" fillId="0" borderId="2"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2" xfId="0" applyFont="1" applyBorder="1" applyAlignment="1" applyProtection="1">
      <alignment vertical="center"/>
    </xf>
    <xf numFmtId="9" fontId="4" fillId="0" borderId="2" xfId="0" applyNumberFormat="1" applyFont="1" applyFill="1" applyBorder="1" applyAlignment="1" applyProtection="1">
      <alignment vertical="center" wrapText="1"/>
    </xf>
    <xf numFmtId="0" fontId="14" fillId="0" borderId="2" xfId="0" applyFont="1" applyBorder="1" applyAlignment="1" applyProtection="1">
      <alignment vertical="center" wrapText="1"/>
    </xf>
    <xf numFmtId="9" fontId="5" fillId="0" borderId="4" xfId="0" applyNumberFormat="1" applyFont="1" applyFill="1" applyBorder="1" applyAlignment="1" applyProtection="1">
      <alignment vertical="center"/>
    </xf>
    <xf numFmtId="0" fontId="14" fillId="0" borderId="4" xfId="0" applyFont="1" applyBorder="1" applyAlignment="1" applyProtection="1">
      <alignment vertical="center"/>
    </xf>
    <xf numFmtId="0" fontId="18" fillId="0" borderId="6" xfId="0" applyFont="1" applyBorder="1" applyAlignment="1" applyProtection="1">
      <alignment horizontal="right" vertical="center"/>
    </xf>
    <xf numFmtId="0" fontId="14" fillId="0" borderId="46" xfId="0" applyFont="1" applyBorder="1" applyAlignment="1" applyProtection="1">
      <alignment horizontal="right" vertical="center"/>
    </xf>
    <xf numFmtId="49" fontId="55" fillId="0" borderId="7" xfId="0" applyNumberFormat="1" applyFont="1" applyBorder="1" applyAlignment="1" applyProtection="1">
      <alignment vertical="center"/>
    </xf>
    <xf numFmtId="0" fontId="36" fillId="0" borderId="7" xfId="0" applyFont="1" applyBorder="1" applyAlignment="1" applyProtection="1">
      <alignment vertical="center"/>
    </xf>
    <xf numFmtId="0" fontId="36" fillId="0" borderId="22" xfId="0" applyFont="1" applyBorder="1" applyAlignment="1" applyProtection="1">
      <alignment vertical="center"/>
    </xf>
    <xf numFmtId="49" fontId="36" fillId="0" borderId="59" xfId="0" applyNumberFormat="1" applyFont="1" applyBorder="1" applyAlignment="1" applyProtection="1">
      <alignment vertical="center"/>
    </xf>
    <xf numFmtId="0" fontId="36" fillId="0" borderId="130" xfId="0" applyFont="1" applyBorder="1" applyAlignment="1" applyProtection="1">
      <alignment vertical="center"/>
    </xf>
    <xf numFmtId="49" fontId="36" fillId="0" borderId="8" xfId="0" applyNumberFormat="1" applyFont="1" applyBorder="1" applyAlignment="1" applyProtection="1">
      <alignment vertical="center"/>
    </xf>
    <xf numFmtId="0" fontId="36" fillId="0" borderId="8" xfId="0" applyFont="1" applyBorder="1" applyAlignment="1" applyProtection="1">
      <alignment vertical="center"/>
    </xf>
    <xf numFmtId="180" fontId="36" fillId="0" borderId="59" xfId="0" applyNumberFormat="1" applyFont="1" applyBorder="1" applyAlignment="1" applyProtection="1">
      <alignment horizontal="left" vertical="center"/>
    </xf>
    <xf numFmtId="0" fontId="14" fillId="0" borderId="59" xfId="0" applyFont="1" applyBorder="1" applyAlignment="1" applyProtection="1">
      <alignment horizontal="left" vertical="center"/>
    </xf>
    <xf numFmtId="0" fontId="4" fillId="0" borderId="2"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0" xfId="0" applyFont="1" applyBorder="1" applyAlignment="1" applyProtection="1">
      <alignment horizontal="left" vertical="center"/>
    </xf>
    <xf numFmtId="10" fontId="7" fillId="0" borderId="0" xfId="15" applyNumberFormat="1" applyFont="1" applyFill="1" applyBorder="1" applyAlignment="1" applyProtection="1">
      <alignment horizontal="right" vertical="center"/>
    </xf>
    <xf numFmtId="0" fontId="36" fillId="0" borderId="74" xfId="0" applyFont="1" applyBorder="1" applyAlignment="1" applyProtection="1">
      <alignment vertical="center"/>
    </xf>
    <xf numFmtId="0" fontId="28" fillId="0" borderId="32" xfId="0" applyFont="1" applyBorder="1" applyAlignment="1" applyProtection="1">
      <alignment vertical="center"/>
    </xf>
    <xf numFmtId="0" fontId="33" fillId="0" borderId="32" xfId="0" applyFont="1" applyBorder="1" applyAlignment="1" applyProtection="1">
      <alignment vertical="center"/>
    </xf>
    <xf numFmtId="0" fontId="36" fillId="0" borderId="59" xfId="0" applyFont="1" applyBorder="1" applyAlignment="1" applyProtection="1">
      <alignment vertical="center"/>
    </xf>
    <xf numFmtId="165" fontId="27" fillId="0" borderId="62" xfId="0" applyNumberFormat="1" applyFont="1" applyFill="1" applyBorder="1" applyAlignment="1" applyProtection="1">
      <alignment horizontal="left" vertical="center"/>
    </xf>
    <xf numFmtId="0" fontId="27" fillId="0" borderId="11" xfId="0" applyFont="1" applyBorder="1" applyAlignment="1" applyProtection="1">
      <alignment horizontal="left" vertical="center"/>
    </xf>
    <xf numFmtId="0" fontId="16" fillId="0" borderId="11" xfId="0" applyFont="1" applyBorder="1" applyAlignment="1" applyProtection="1">
      <alignment horizontal="left" vertical="center"/>
    </xf>
    <xf numFmtId="165" fontId="27" fillId="0" borderId="11" xfId="0" applyNumberFormat="1" applyFont="1" applyFill="1" applyBorder="1" applyAlignment="1" applyProtection="1">
      <alignment horizontal="right" vertical="center"/>
    </xf>
    <xf numFmtId="0" fontId="27" fillId="0" borderId="11" xfId="0" applyFont="1" applyBorder="1" applyAlignment="1" applyProtection="1">
      <alignment horizontal="right" vertical="center"/>
    </xf>
    <xf numFmtId="0" fontId="16" fillId="0" borderId="11" xfId="0" applyFont="1" applyBorder="1" applyAlignment="1" applyProtection="1">
      <alignment vertical="center"/>
    </xf>
    <xf numFmtId="3" fontId="6" fillId="0" borderId="0" xfId="14" applyNumberFormat="1" applyFont="1" applyFill="1" applyBorder="1" applyAlignment="1" applyProtection="1">
      <alignment vertical="center" wrapText="1"/>
      <protection locked="0"/>
    </xf>
    <xf numFmtId="0" fontId="4" fillId="0" borderId="0" xfId="0" applyFont="1" applyFill="1" applyBorder="1" applyAlignment="1">
      <alignment vertical="center" wrapText="1"/>
    </xf>
    <xf numFmtId="0" fontId="35" fillId="0" borderId="2" xfId="0" applyFont="1" applyBorder="1" applyAlignment="1">
      <alignment horizontal="right" vertical="center"/>
    </xf>
    <xf numFmtId="0" fontId="35" fillId="0" borderId="0" xfId="0" applyFont="1" applyBorder="1" applyAlignment="1">
      <alignment horizontal="right" vertical="center"/>
    </xf>
    <xf numFmtId="0" fontId="17" fillId="0" borderId="50" xfId="0" applyFont="1" applyBorder="1" applyAlignment="1">
      <alignment horizontal="right" vertical="center"/>
    </xf>
    <xf numFmtId="0" fontId="7" fillId="0" borderId="0" xfId="0" applyFont="1" applyBorder="1" applyAlignment="1">
      <alignment horizontal="right" vertical="center"/>
    </xf>
    <xf numFmtId="14" fontId="17" fillId="3" borderId="38" xfId="0" applyNumberFormat="1" applyFont="1" applyFill="1" applyBorder="1" applyAlignment="1" applyProtection="1">
      <alignment vertical="center"/>
      <protection locked="0"/>
    </xf>
    <xf numFmtId="14" fontId="17" fillId="3" borderId="15" xfId="0" applyNumberFormat="1" applyFont="1" applyFill="1" applyBorder="1" applyAlignment="1" applyProtection="1">
      <alignment vertical="center"/>
      <protection locked="0"/>
    </xf>
    <xf numFmtId="14" fontId="17" fillId="3" borderId="16" xfId="0" applyNumberFormat="1" applyFont="1" applyFill="1" applyBorder="1" applyAlignment="1" applyProtection="1">
      <alignment vertical="center"/>
      <protection locked="0"/>
    </xf>
    <xf numFmtId="0" fontId="14" fillId="0" borderId="6" xfId="0" applyFont="1" applyBorder="1" applyAlignment="1">
      <alignment horizontal="right" vertical="center"/>
    </xf>
    <xf numFmtId="0" fontId="14" fillId="0" borderId="7" xfId="0" applyFont="1" applyBorder="1" applyAlignment="1">
      <alignment horizontal="right" vertical="center"/>
    </xf>
    <xf numFmtId="0" fontId="7" fillId="0" borderId="189" xfId="0" applyFont="1" applyBorder="1" applyAlignment="1">
      <alignment horizontal="center"/>
    </xf>
    <xf numFmtId="0" fontId="7" fillId="0" borderId="53" xfId="0" applyFont="1" applyBorder="1" applyAlignment="1">
      <alignment horizontal="center"/>
    </xf>
    <xf numFmtId="0" fontId="7" fillId="0" borderId="38" xfId="0" applyFont="1" applyBorder="1" applyAlignment="1">
      <alignment horizontal="center"/>
    </xf>
    <xf numFmtId="0" fontId="0" fillId="0" borderId="53" xfId="0" applyBorder="1" applyAlignment="1"/>
    <xf numFmtId="186" fontId="7" fillId="0" borderId="202" xfId="0" applyNumberFormat="1" applyFont="1" applyBorder="1" applyAlignment="1">
      <alignment horizontal="center"/>
    </xf>
    <xf numFmtId="0" fontId="7" fillId="0" borderId="73" xfId="0" applyFont="1" applyBorder="1" applyAlignment="1">
      <alignment horizontal="center"/>
    </xf>
    <xf numFmtId="0" fontId="7" fillId="0" borderId="116" xfId="0" applyFont="1" applyBorder="1" applyAlignment="1">
      <alignment horizontal="center"/>
    </xf>
    <xf numFmtId="0" fontId="1" fillId="0" borderId="73" xfId="0" applyFont="1" applyBorder="1" applyAlignment="1">
      <alignment horizontal="center"/>
    </xf>
    <xf numFmtId="0" fontId="1" fillId="0" borderId="116" xfId="0" applyFont="1" applyBorder="1" applyAlignment="1">
      <alignment horizontal="center"/>
    </xf>
    <xf numFmtId="0" fontId="1" fillId="0" borderId="0" xfId="0" applyFont="1" applyAlignment="1">
      <alignment horizontal="justify" vertical="center" wrapText="1"/>
    </xf>
    <xf numFmtId="0" fontId="100" fillId="0" borderId="0" xfId="0" applyFont="1" applyAlignment="1">
      <alignment wrapText="1"/>
    </xf>
    <xf numFmtId="0" fontId="7" fillId="0" borderId="0" xfId="0" applyFont="1" applyAlignment="1">
      <alignment horizontal="right"/>
    </xf>
    <xf numFmtId="0" fontId="88" fillId="0" borderId="0" xfId="0" applyFont="1" applyAlignment="1">
      <alignment horizontal="right"/>
    </xf>
    <xf numFmtId="178" fontId="1" fillId="0" borderId="0" xfId="0" applyNumberFormat="1" applyFont="1" applyAlignment="1">
      <alignment horizontal="center"/>
    </xf>
    <xf numFmtId="178" fontId="92" fillId="0" borderId="0" xfId="0" applyNumberFormat="1" applyFont="1" applyAlignment="1">
      <alignment horizontal="center"/>
    </xf>
    <xf numFmtId="0" fontId="1" fillId="0" borderId="88" xfId="0" applyFont="1" applyBorder="1" applyAlignment="1">
      <alignment horizontal="center"/>
    </xf>
    <xf numFmtId="0" fontId="1" fillId="0" borderId="171" xfId="0" applyFont="1" applyBorder="1" applyAlignment="1">
      <alignment horizontal="center"/>
    </xf>
    <xf numFmtId="0" fontId="1" fillId="0" borderId="31" xfId="0" applyFont="1" applyBorder="1" applyAlignment="1">
      <alignment horizontal="center"/>
    </xf>
    <xf numFmtId="0" fontId="0" fillId="0" borderId="48" xfId="0" applyBorder="1" applyAlignment="1"/>
    <xf numFmtId="0" fontId="1" fillId="0" borderId="48" xfId="0" applyFont="1" applyBorder="1" applyAlignment="1">
      <alignment horizontal="center"/>
    </xf>
    <xf numFmtId="0" fontId="1" fillId="0" borderId="182" xfId="0" applyFont="1" applyBorder="1" applyAlignment="1">
      <alignment horizontal="center"/>
    </xf>
    <xf numFmtId="0" fontId="1" fillId="0" borderId="106" xfId="0" quotePrefix="1" applyFont="1" applyBorder="1" applyAlignment="1">
      <alignment horizontal="center"/>
    </xf>
    <xf numFmtId="0" fontId="16" fillId="0" borderId="0" xfId="0" applyFont="1" applyBorder="1" applyAlignment="1">
      <alignment horizontal="right" vertical="center"/>
    </xf>
    <xf numFmtId="0" fontId="0" fillId="0" borderId="50" xfId="0" applyBorder="1" applyAlignment="1">
      <alignment horizontal="right" vertical="center"/>
    </xf>
    <xf numFmtId="0" fontId="18" fillId="0" borderId="23" xfId="0" applyFont="1" applyBorder="1" applyAlignment="1">
      <alignment horizontal="center" vertical="center"/>
    </xf>
    <xf numFmtId="0" fontId="18" fillId="0" borderId="15" xfId="0" applyFont="1" applyBorder="1" applyAlignment="1">
      <alignment horizontal="center" vertical="center"/>
    </xf>
    <xf numFmtId="0" fontId="18" fillId="0" borderId="53" xfId="0" applyFont="1" applyBorder="1" applyAlignment="1">
      <alignment horizontal="center" vertical="center"/>
    </xf>
    <xf numFmtId="0" fontId="20" fillId="3" borderId="162" xfId="0" applyFont="1" applyFill="1" applyBorder="1" applyAlignment="1" applyProtection="1">
      <alignment vertical="center"/>
      <protection locked="0"/>
    </xf>
    <xf numFmtId="0" fontId="20" fillId="3" borderId="163" xfId="0" applyFont="1" applyFill="1" applyBorder="1" applyAlignment="1" applyProtection="1">
      <alignment vertical="center"/>
      <protection locked="0"/>
    </xf>
    <xf numFmtId="0" fontId="20" fillId="3" borderId="164" xfId="0" applyFont="1" applyFill="1" applyBorder="1" applyAlignment="1" applyProtection="1">
      <alignment vertical="center"/>
      <protection locked="0"/>
    </xf>
    <xf numFmtId="0" fontId="20" fillId="3" borderId="52" xfId="0" applyFont="1" applyFill="1" applyBorder="1" applyAlignment="1" applyProtection="1">
      <alignment vertical="center"/>
      <protection locked="0"/>
    </xf>
    <xf numFmtId="0" fontId="20" fillId="3" borderId="42" xfId="0" applyFont="1" applyFill="1" applyBorder="1" applyAlignment="1" applyProtection="1">
      <alignment vertical="center"/>
      <protection locked="0"/>
    </xf>
    <xf numFmtId="0" fontId="20" fillId="3" borderId="43" xfId="0" applyFont="1" applyFill="1" applyBorder="1" applyAlignment="1" applyProtection="1">
      <alignment vertical="center"/>
      <protection locked="0"/>
    </xf>
    <xf numFmtId="0" fontId="20" fillId="3" borderId="165" xfId="0" applyFont="1" applyFill="1" applyBorder="1" applyAlignment="1" applyProtection="1">
      <alignment vertical="center"/>
      <protection locked="0"/>
    </xf>
    <xf numFmtId="0" fontId="20" fillId="3" borderId="166" xfId="0" applyFont="1" applyFill="1" applyBorder="1" applyAlignment="1" applyProtection="1">
      <alignment vertical="center"/>
      <protection locked="0"/>
    </xf>
    <xf numFmtId="0" fontId="20" fillId="3" borderId="167" xfId="0" applyFont="1" applyFill="1" applyBorder="1" applyAlignment="1" applyProtection="1">
      <alignment vertical="center"/>
      <protection locked="0"/>
    </xf>
    <xf numFmtId="0" fontId="18" fillId="0" borderId="23" xfId="0" applyFont="1" applyBorder="1" applyAlignment="1">
      <alignment vertical="center"/>
    </xf>
    <xf numFmtId="0" fontId="18" fillId="0" borderId="15" xfId="0" applyFont="1" applyBorder="1" applyAlignment="1">
      <alignment vertical="center"/>
    </xf>
    <xf numFmtId="0" fontId="18" fillId="0" borderId="53" xfId="0" applyFont="1" applyBorder="1" applyAlignment="1">
      <alignment vertical="center"/>
    </xf>
    <xf numFmtId="0" fontId="20" fillId="3" borderId="28" xfId="0" applyFont="1" applyFill="1" applyBorder="1" applyAlignment="1" applyProtection="1">
      <alignment vertical="center"/>
      <protection locked="0"/>
    </xf>
    <xf numFmtId="0" fontId="14" fillId="0" borderId="38" xfId="0" applyFont="1" applyBorder="1" applyAlignment="1">
      <alignment vertical="center"/>
    </xf>
    <xf numFmtId="0" fontId="14" fillId="0" borderId="53" xfId="0" applyFont="1" applyBorder="1" applyAlignment="1">
      <alignment vertical="center"/>
    </xf>
    <xf numFmtId="0" fontId="20" fillId="3" borderId="25" xfId="0" applyFont="1" applyFill="1" applyBorder="1" applyAlignment="1" applyProtection="1">
      <alignment vertical="center"/>
      <protection locked="0"/>
    </xf>
    <xf numFmtId="0" fontId="20" fillId="3" borderId="168" xfId="0" applyFont="1" applyFill="1" applyBorder="1" applyAlignment="1" applyProtection="1">
      <alignment vertical="center"/>
      <protection locked="0"/>
    </xf>
    <xf numFmtId="0" fontId="16" fillId="0" borderId="6" xfId="0" applyFont="1" applyBorder="1" applyAlignment="1">
      <alignment horizontal="right" vertical="center"/>
    </xf>
    <xf numFmtId="0" fontId="16" fillId="0" borderId="7" xfId="0" applyFont="1" applyBorder="1" applyAlignment="1">
      <alignment horizontal="right" vertical="center"/>
    </xf>
    <xf numFmtId="1" fontId="16" fillId="0" borderId="169" xfId="0" applyNumberFormat="1" applyFont="1" applyBorder="1" applyAlignment="1">
      <alignment horizontal="right" vertical="center"/>
    </xf>
    <xf numFmtId="0" fontId="0" fillId="0" borderId="46" xfId="0" applyBorder="1" applyAlignment="1">
      <alignment horizontal="right" vertical="center"/>
    </xf>
    <xf numFmtId="0" fontId="16" fillId="0" borderId="2" xfId="0" applyFont="1" applyBorder="1" applyAlignment="1">
      <alignment horizontal="right" vertical="center"/>
    </xf>
    <xf numFmtId="0" fontId="14" fillId="0" borderId="38" xfId="0" applyFont="1" applyBorder="1" applyAlignment="1">
      <alignment vertical="center" wrapText="1"/>
    </xf>
    <xf numFmtId="0" fontId="14" fillId="0" borderId="15" xfId="0" applyFont="1" applyBorder="1" applyAlignment="1">
      <alignment vertical="center" wrapText="1"/>
    </xf>
    <xf numFmtId="0" fontId="14" fillId="0" borderId="53" xfId="0" applyFont="1" applyBorder="1" applyAlignment="1">
      <alignment vertical="center" wrapText="1"/>
    </xf>
    <xf numFmtId="0" fontId="7" fillId="0" borderId="38" xfId="0" applyFont="1" applyBorder="1" applyAlignment="1">
      <alignment horizontal="center" vertical="center"/>
    </xf>
    <xf numFmtId="0" fontId="7" fillId="0" borderId="15" xfId="0" applyFont="1" applyBorder="1" applyAlignment="1">
      <alignment horizontal="center" vertical="center"/>
    </xf>
    <xf numFmtId="0" fontId="7" fillId="0" borderId="53" xfId="0" applyFont="1" applyBorder="1" applyAlignment="1">
      <alignment horizontal="center" vertical="center"/>
    </xf>
    <xf numFmtId="0" fontId="7" fillId="0" borderId="26" xfId="0" applyFont="1" applyBorder="1" applyAlignment="1">
      <alignment horizontal="center" vertical="center" wrapText="1"/>
    </xf>
    <xf numFmtId="0" fontId="7" fillId="0" borderId="32" xfId="0" applyFont="1" applyBorder="1" applyAlignment="1">
      <alignment horizontal="center" vertical="center" wrapText="1"/>
    </xf>
    <xf numFmtId="0" fontId="1" fillId="0" borderId="0" xfId="0" applyFont="1" applyFill="1" applyBorder="1" applyAlignment="1">
      <alignment horizontal="left"/>
    </xf>
    <xf numFmtId="0" fontId="1" fillId="0" borderId="50" xfId="0" applyFont="1" applyFill="1" applyBorder="1" applyAlignment="1">
      <alignment horizontal="left"/>
    </xf>
    <xf numFmtId="0" fontId="7" fillId="0" borderId="0" xfId="0" applyFont="1" applyBorder="1" applyAlignment="1">
      <alignment horizontal="center"/>
    </xf>
    <xf numFmtId="0" fontId="1" fillId="0" borderId="0" xfId="0" applyFont="1" applyBorder="1" applyAlignment="1"/>
    <xf numFmtId="0" fontId="7" fillId="0" borderId="31" xfId="0" applyFont="1" applyBorder="1" applyAlignment="1"/>
    <xf numFmtId="0" fontId="14" fillId="0" borderId="10" xfId="0" applyFont="1" applyBorder="1" applyAlignment="1"/>
    <xf numFmtId="0" fontId="7" fillId="0" borderId="0" xfId="0" applyFont="1" applyFill="1" applyBorder="1" applyAlignment="1">
      <alignment horizontal="center"/>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88" xfId="0" applyBorder="1" applyAlignment="1">
      <alignment horizontal="left" vertical="top" wrapText="1"/>
    </xf>
    <xf numFmtId="0" fontId="0" fillId="0" borderId="171" xfId="0" applyBorder="1" applyAlignment="1">
      <alignment horizontal="left" vertical="top" wrapText="1"/>
    </xf>
    <xf numFmtId="49" fontId="1" fillId="0" borderId="138" xfId="0" applyNumberFormat="1" applyFont="1" applyBorder="1" applyAlignment="1"/>
    <xf numFmtId="0" fontId="0" fillId="0" borderId="138" xfId="0" applyBorder="1" applyAlignment="1"/>
    <xf numFmtId="0" fontId="0" fillId="0" borderId="172" xfId="0" applyBorder="1" applyAlignment="1"/>
    <xf numFmtId="49" fontId="1" fillId="0" borderId="0" xfId="0" applyNumberFormat="1" applyFont="1" applyAlignment="1"/>
    <xf numFmtId="0" fontId="0" fillId="0" borderId="0" xfId="0" applyAlignment="1"/>
    <xf numFmtId="0" fontId="7" fillId="0" borderId="2" xfId="0" applyFont="1" applyBorder="1" applyAlignment="1">
      <alignment horizontal="center" textRotation="180"/>
    </xf>
    <xf numFmtId="0" fontId="95" fillId="0" borderId="2" xfId="0" applyFont="1" applyBorder="1" applyAlignment="1">
      <alignment horizontal="center" textRotation="180"/>
    </xf>
    <xf numFmtId="0" fontId="95" fillId="0" borderId="35" xfId="0" applyFont="1" applyBorder="1" applyAlignment="1">
      <alignment horizontal="center" textRotation="180"/>
    </xf>
    <xf numFmtId="0" fontId="103" fillId="0" borderId="18" xfId="0" applyFont="1" applyBorder="1" applyAlignment="1">
      <alignment vertical="center"/>
    </xf>
    <xf numFmtId="0" fontId="103" fillId="0" borderId="18" xfId="0" applyFont="1" applyBorder="1" applyAlignment="1">
      <alignment horizontal="left" vertical="center"/>
    </xf>
    <xf numFmtId="185" fontId="54" fillId="0" borderId="21" xfId="0" applyNumberFormat="1" applyFont="1" applyBorder="1" applyAlignment="1" applyProtection="1">
      <alignment horizontal="center" vertical="center"/>
    </xf>
    <xf numFmtId="185" fontId="54" fillId="0" borderId="21" xfId="0" applyNumberFormat="1" applyFont="1" applyBorder="1" applyAlignment="1" applyProtection="1">
      <alignment horizontal="left" vertical="center"/>
    </xf>
    <xf numFmtId="185" fontId="54" fillId="0" borderId="59" xfId="0" applyNumberFormat="1" applyFont="1" applyBorder="1" applyAlignment="1" applyProtection="1">
      <alignment horizontal="left" vertical="center"/>
    </xf>
    <xf numFmtId="0" fontId="7" fillId="0" borderId="10" xfId="0" applyFont="1" applyBorder="1" applyAlignment="1">
      <alignment horizontal="right" vertical="center"/>
    </xf>
    <xf numFmtId="176" fontId="20" fillId="0" borderId="41" xfId="0" applyNumberFormat="1" applyFont="1" applyFill="1" applyBorder="1" applyAlignment="1" applyProtection="1">
      <alignment vertical="center"/>
    </xf>
    <xf numFmtId="176" fontId="20" fillId="0" borderId="45" xfId="0" applyNumberFormat="1" applyFont="1" applyFill="1" applyBorder="1" applyAlignment="1" applyProtection="1">
      <alignment vertical="center"/>
    </xf>
    <xf numFmtId="0" fontId="70" fillId="0" borderId="9" xfId="0" applyFont="1" applyBorder="1" applyAlignment="1">
      <alignment horizontal="left" vertical="center"/>
    </xf>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3095" name="AutoShape 23"/>
        <xdr:cNvSpPr>
          <a:spLocks/>
        </xdr:cNvSpPr>
      </xdr:nvSpPr>
      <xdr:spPr bwMode="auto">
        <a:xfrm>
          <a:off x="0" y="14373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647700</xdr:rowOff>
    </xdr:from>
    <xdr:to>
      <xdr:col>0</xdr:col>
      <xdr:colOff>0</xdr:colOff>
      <xdr:row>48</xdr:row>
      <xdr:rowOff>0</xdr:rowOff>
    </xdr:to>
    <xdr:sp macro="" textlink="">
      <xdr:nvSpPr>
        <xdr:cNvPr id="3099" name="AutoShape 27"/>
        <xdr:cNvSpPr>
          <a:spLocks/>
        </xdr:cNvSpPr>
      </xdr:nvSpPr>
      <xdr:spPr bwMode="auto">
        <a:xfrm>
          <a:off x="0" y="15020925"/>
          <a:ext cx="0" cy="9525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48</xdr:row>
      <xdr:rowOff>647700</xdr:rowOff>
    </xdr:from>
    <xdr:to>
      <xdr:col>0</xdr:col>
      <xdr:colOff>0</xdr:colOff>
      <xdr:row>49</xdr:row>
      <xdr:rowOff>0</xdr:rowOff>
    </xdr:to>
    <xdr:sp macro="" textlink="">
      <xdr:nvSpPr>
        <xdr:cNvPr id="3102" name="AutoShape 30"/>
        <xdr:cNvSpPr>
          <a:spLocks/>
        </xdr:cNvSpPr>
      </xdr:nvSpPr>
      <xdr:spPr bwMode="auto">
        <a:xfrm>
          <a:off x="0" y="16411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35</xdr:row>
      <xdr:rowOff>28575</xdr:rowOff>
    </xdr:from>
    <xdr:to>
      <xdr:col>0</xdr:col>
      <xdr:colOff>0</xdr:colOff>
      <xdr:row>42</xdr:row>
      <xdr:rowOff>0</xdr:rowOff>
    </xdr:to>
    <xdr:sp macro="" textlink="">
      <xdr:nvSpPr>
        <xdr:cNvPr id="3104" name="AutoShape 32"/>
        <xdr:cNvSpPr>
          <a:spLocks/>
        </xdr:cNvSpPr>
      </xdr:nvSpPr>
      <xdr:spPr bwMode="auto">
        <a:xfrm>
          <a:off x="0" y="9686925"/>
          <a:ext cx="0" cy="34004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3105" name="AutoShape 33"/>
        <xdr:cNvSpPr>
          <a:spLocks/>
        </xdr:cNvSpPr>
      </xdr:nvSpPr>
      <xdr:spPr bwMode="auto">
        <a:xfrm>
          <a:off x="0" y="14373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49</xdr:row>
      <xdr:rowOff>0</xdr:rowOff>
    </xdr:from>
    <xdr:to>
      <xdr:col>0</xdr:col>
      <xdr:colOff>0</xdr:colOff>
      <xdr:row>49</xdr:row>
      <xdr:rowOff>0</xdr:rowOff>
    </xdr:to>
    <xdr:sp macro="" textlink="">
      <xdr:nvSpPr>
        <xdr:cNvPr id="3108" name="AutoShape 36"/>
        <xdr:cNvSpPr>
          <a:spLocks/>
        </xdr:cNvSpPr>
      </xdr:nvSpPr>
      <xdr:spPr bwMode="auto">
        <a:xfrm>
          <a:off x="0" y="16411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200025</xdr:colOff>
      <xdr:row>1</xdr:row>
      <xdr:rowOff>9525</xdr:rowOff>
    </xdr:from>
    <xdr:to>
      <xdr:col>3</xdr:col>
      <xdr:colOff>238125</xdr:colOff>
      <xdr:row>3</xdr:row>
      <xdr:rowOff>114300</xdr:rowOff>
    </xdr:to>
    <xdr:pic>
      <xdr:nvPicPr>
        <xdr:cNvPr id="3192" name="Picture 1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514350"/>
          <a:ext cx="28479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20481" name="AutoShape 1"/>
        <xdr:cNvSpPr>
          <a:spLocks/>
        </xdr:cNvSpPr>
      </xdr:nvSpPr>
      <xdr:spPr bwMode="auto">
        <a:xfrm>
          <a:off x="0" y="14373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647700</xdr:rowOff>
    </xdr:from>
    <xdr:to>
      <xdr:col>0</xdr:col>
      <xdr:colOff>0</xdr:colOff>
      <xdr:row>48</xdr:row>
      <xdr:rowOff>0</xdr:rowOff>
    </xdr:to>
    <xdr:sp macro="" textlink="">
      <xdr:nvSpPr>
        <xdr:cNvPr id="20482" name="AutoShape 2"/>
        <xdr:cNvSpPr>
          <a:spLocks/>
        </xdr:cNvSpPr>
      </xdr:nvSpPr>
      <xdr:spPr bwMode="auto">
        <a:xfrm>
          <a:off x="0" y="15020925"/>
          <a:ext cx="0" cy="9525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48</xdr:row>
      <xdr:rowOff>647700</xdr:rowOff>
    </xdr:from>
    <xdr:to>
      <xdr:col>0</xdr:col>
      <xdr:colOff>0</xdr:colOff>
      <xdr:row>49</xdr:row>
      <xdr:rowOff>0</xdr:rowOff>
    </xdr:to>
    <xdr:sp macro="" textlink="">
      <xdr:nvSpPr>
        <xdr:cNvPr id="20483" name="AutoShape 3"/>
        <xdr:cNvSpPr>
          <a:spLocks/>
        </xdr:cNvSpPr>
      </xdr:nvSpPr>
      <xdr:spPr bwMode="auto">
        <a:xfrm>
          <a:off x="0" y="16411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35</xdr:row>
      <xdr:rowOff>28575</xdr:rowOff>
    </xdr:from>
    <xdr:to>
      <xdr:col>0</xdr:col>
      <xdr:colOff>0</xdr:colOff>
      <xdr:row>42</xdr:row>
      <xdr:rowOff>0</xdr:rowOff>
    </xdr:to>
    <xdr:sp macro="" textlink="">
      <xdr:nvSpPr>
        <xdr:cNvPr id="20484" name="AutoShape 4"/>
        <xdr:cNvSpPr>
          <a:spLocks/>
        </xdr:cNvSpPr>
      </xdr:nvSpPr>
      <xdr:spPr bwMode="auto">
        <a:xfrm>
          <a:off x="0" y="9686925"/>
          <a:ext cx="0" cy="34004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20485" name="AutoShape 5"/>
        <xdr:cNvSpPr>
          <a:spLocks/>
        </xdr:cNvSpPr>
      </xdr:nvSpPr>
      <xdr:spPr bwMode="auto">
        <a:xfrm>
          <a:off x="0" y="14373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49</xdr:row>
      <xdr:rowOff>0</xdr:rowOff>
    </xdr:from>
    <xdr:to>
      <xdr:col>0</xdr:col>
      <xdr:colOff>0</xdr:colOff>
      <xdr:row>49</xdr:row>
      <xdr:rowOff>0</xdr:rowOff>
    </xdr:to>
    <xdr:sp macro="" textlink="">
      <xdr:nvSpPr>
        <xdr:cNvPr id="20486" name="AutoShape 6"/>
        <xdr:cNvSpPr>
          <a:spLocks/>
        </xdr:cNvSpPr>
      </xdr:nvSpPr>
      <xdr:spPr bwMode="auto">
        <a:xfrm>
          <a:off x="0" y="16411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104775</xdr:colOff>
      <xdr:row>1</xdr:row>
      <xdr:rowOff>28575</xdr:rowOff>
    </xdr:from>
    <xdr:to>
      <xdr:col>3</xdr:col>
      <xdr:colOff>2047875</xdr:colOff>
      <xdr:row>3</xdr:row>
      <xdr:rowOff>133350</xdr:rowOff>
    </xdr:to>
    <xdr:pic>
      <xdr:nvPicPr>
        <xdr:cNvPr id="20487"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9775" y="533400"/>
          <a:ext cx="28479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98</xdr:row>
      <xdr:rowOff>28575</xdr:rowOff>
    </xdr:from>
    <xdr:to>
      <xdr:col>15</xdr:col>
      <xdr:colOff>190500</xdr:colOff>
      <xdr:row>99</xdr:row>
      <xdr:rowOff>152400</xdr:rowOff>
    </xdr:to>
    <xdr:sp macro="" textlink="">
      <xdr:nvSpPr>
        <xdr:cNvPr id="1030" name="AutoShape 6"/>
        <xdr:cNvSpPr>
          <a:spLocks/>
        </xdr:cNvSpPr>
      </xdr:nvSpPr>
      <xdr:spPr bwMode="auto">
        <a:xfrm>
          <a:off x="10229850" y="207835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92</xdr:row>
      <xdr:rowOff>28575</xdr:rowOff>
    </xdr:from>
    <xdr:to>
      <xdr:col>15</xdr:col>
      <xdr:colOff>190500</xdr:colOff>
      <xdr:row>93</xdr:row>
      <xdr:rowOff>152400</xdr:rowOff>
    </xdr:to>
    <xdr:sp macro="" textlink="">
      <xdr:nvSpPr>
        <xdr:cNvPr id="1031" name="AutoShape 7"/>
        <xdr:cNvSpPr>
          <a:spLocks/>
        </xdr:cNvSpPr>
      </xdr:nvSpPr>
      <xdr:spPr bwMode="auto">
        <a:xfrm>
          <a:off x="10229850" y="196405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115</xdr:row>
      <xdr:rowOff>28575</xdr:rowOff>
    </xdr:from>
    <xdr:to>
      <xdr:col>15</xdr:col>
      <xdr:colOff>190500</xdr:colOff>
      <xdr:row>116</xdr:row>
      <xdr:rowOff>152400</xdr:rowOff>
    </xdr:to>
    <xdr:sp macro="" textlink="">
      <xdr:nvSpPr>
        <xdr:cNvPr id="1032" name="AutoShape 8"/>
        <xdr:cNvSpPr>
          <a:spLocks/>
        </xdr:cNvSpPr>
      </xdr:nvSpPr>
      <xdr:spPr bwMode="auto">
        <a:xfrm>
          <a:off x="10229850" y="243840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118</xdr:row>
      <xdr:rowOff>28575</xdr:rowOff>
    </xdr:from>
    <xdr:to>
      <xdr:col>15</xdr:col>
      <xdr:colOff>190500</xdr:colOff>
      <xdr:row>119</xdr:row>
      <xdr:rowOff>152400</xdr:rowOff>
    </xdr:to>
    <xdr:sp macro="" textlink="">
      <xdr:nvSpPr>
        <xdr:cNvPr id="1033" name="AutoShape 9"/>
        <xdr:cNvSpPr>
          <a:spLocks/>
        </xdr:cNvSpPr>
      </xdr:nvSpPr>
      <xdr:spPr bwMode="auto">
        <a:xfrm>
          <a:off x="10229850" y="249555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107</xdr:row>
      <xdr:rowOff>0</xdr:rowOff>
    </xdr:from>
    <xdr:to>
      <xdr:col>15</xdr:col>
      <xdr:colOff>209550</xdr:colOff>
      <xdr:row>108</xdr:row>
      <xdr:rowOff>238125</xdr:rowOff>
    </xdr:to>
    <xdr:sp macro="" textlink="">
      <xdr:nvSpPr>
        <xdr:cNvPr id="1037" name="AutoShape 13"/>
        <xdr:cNvSpPr>
          <a:spLocks/>
        </xdr:cNvSpPr>
      </xdr:nvSpPr>
      <xdr:spPr bwMode="auto">
        <a:xfrm>
          <a:off x="10258425" y="22659975"/>
          <a:ext cx="180975" cy="381000"/>
        </a:xfrm>
        <a:prstGeom prst="rightBrace">
          <a:avLst>
            <a:gd name="adj1" fmla="val 175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89</xdr:row>
      <xdr:rowOff>28575</xdr:rowOff>
    </xdr:from>
    <xdr:to>
      <xdr:col>15</xdr:col>
      <xdr:colOff>266700</xdr:colOff>
      <xdr:row>90</xdr:row>
      <xdr:rowOff>152400</xdr:rowOff>
    </xdr:to>
    <xdr:sp macro="" textlink="">
      <xdr:nvSpPr>
        <xdr:cNvPr id="1072" name="AutoShape 48"/>
        <xdr:cNvSpPr>
          <a:spLocks/>
        </xdr:cNvSpPr>
      </xdr:nvSpPr>
      <xdr:spPr bwMode="auto">
        <a:xfrm>
          <a:off x="10258425" y="19069050"/>
          <a:ext cx="238125" cy="314325"/>
        </a:xfrm>
        <a:prstGeom prst="rightBrace">
          <a:avLst>
            <a:gd name="adj1" fmla="val 11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95</xdr:row>
      <xdr:rowOff>28575</xdr:rowOff>
    </xdr:from>
    <xdr:to>
      <xdr:col>15</xdr:col>
      <xdr:colOff>190500</xdr:colOff>
      <xdr:row>96</xdr:row>
      <xdr:rowOff>180975</xdr:rowOff>
    </xdr:to>
    <xdr:sp macro="" textlink="">
      <xdr:nvSpPr>
        <xdr:cNvPr id="1085" name="AutoShape 61"/>
        <xdr:cNvSpPr>
          <a:spLocks/>
        </xdr:cNvSpPr>
      </xdr:nvSpPr>
      <xdr:spPr bwMode="auto">
        <a:xfrm>
          <a:off x="10229850" y="20212050"/>
          <a:ext cx="190500" cy="342900"/>
        </a:xfrm>
        <a:prstGeom prst="rightBrace">
          <a:avLst>
            <a:gd name="adj1" fmla="val 1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104</xdr:row>
      <xdr:rowOff>28575</xdr:rowOff>
    </xdr:from>
    <xdr:to>
      <xdr:col>15</xdr:col>
      <xdr:colOff>190500</xdr:colOff>
      <xdr:row>106</xdr:row>
      <xdr:rowOff>0</xdr:rowOff>
    </xdr:to>
    <xdr:sp macro="" textlink="">
      <xdr:nvSpPr>
        <xdr:cNvPr id="1086" name="AutoShape 62"/>
        <xdr:cNvSpPr>
          <a:spLocks/>
        </xdr:cNvSpPr>
      </xdr:nvSpPr>
      <xdr:spPr bwMode="auto">
        <a:xfrm>
          <a:off x="10229850" y="22031325"/>
          <a:ext cx="190500" cy="438150"/>
        </a:xfrm>
        <a:prstGeom prst="rightBrace">
          <a:avLst>
            <a:gd name="adj1" fmla="val 191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101</xdr:row>
      <xdr:rowOff>28575</xdr:rowOff>
    </xdr:from>
    <xdr:to>
      <xdr:col>15</xdr:col>
      <xdr:colOff>190500</xdr:colOff>
      <xdr:row>103</xdr:row>
      <xdr:rowOff>47625</xdr:rowOff>
    </xdr:to>
    <xdr:sp macro="" textlink="">
      <xdr:nvSpPr>
        <xdr:cNvPr id="1087" name="AutoShape 63"/>
        <xdr:cNvSpPr>
          <a:spLocks/>
        </xdr:cNvSpPr>
      </xdr:nvSpPr>
      <xdr:spPr bwMode="auto">
        <a:xfrm>
          <a:off x="10229850" y="21459825"/>
          <a:ext cx="190500" cy="400050"/>
        </a:xfrm>
        <a:prstGeom prst="rightBrace">
          <a:avLst>
            <a:gd name="adj1" fmla="val 1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110</xdr:row>
      <xdr:rowOff>28575</xdr:rowOff>
    </xdr:from>
    <xdr:to>
      <xdr:col>15</xdr:col>
      <xdr:colOff>190500</xdr:colOff>
      <xdr:row>111</xdr:row>
      <xdr:rowOff>219075</xdr:rowOff>
    </xdr:to>
    <xdr:sp macro="" textlink="">
      <xdr:nvSpPr>
        <xdr:cNvPr id="1088" name="AutoShape 64"/>
        <xdr:cNvSpPr>
          <a:spLocks/>
        </xdr:cNvSpPr>
      </xdr:nvSpPr>
      <xdr:spPr bwMode="auto">
        <a:xfrm>
          <a:off x="10229850" y="23260050"/>
          <a:ext cx="190500" cy="381000"/>
        </a:xfrm>
        <a:prstGeom prst="rightBrace">
          <a:avLst>
            <a:gd name="adj1" fmla="val 16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0</xdr:row>
      <xdr:rowOff>85725</xdr:rowOff>
    </xdr:from>
    <xdr:to>
      <xdr:col>4</xdr:col>
      <xdr:colOff>123825</xdr:colOff>
      <xdr:row>2</xdr:row>
      <xdr:rowOff>85725</xdr:rowOff>
    </xdr:to>
    <xdr:pic>
      <xdr:nvPicPr>
        <xdr:cNvPr id="1090" name="Picture 6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0" y="85725"/>
          <a:ext cx="25146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323850</xdr:rowOff>
    </xdr:to>
    <xdr:sp macro="" textlink="">
      <xdr:nvSpPr>
        <xdr:cNvPr id="5123" name="Line 3"/>
        <xdr:cNvSpPr>
          <a:spLocks noChangeShapeType="1"/>
        </xdr:cNvSpPr>
      </xdr:nvSpPr>
      <xdr:spPr bwMode="auto">
        <a:xfrm flipH="1">
          <a:off x="6448425" y="1438275"/>
          <a:ext cx="87630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9525</xdr:rowOff>
    </xdr:from>
    <xdr:to>
      <xdr:col>8</xdr:col>
      <xdr:colOff>800100</xdr:colOff>
      <xdr:row>4</xdr:row>
      <xdr:rowOff>314325</xdr:rowOff>
    </xdr:to>
    <xdr:sp macro="" textlink="">
      <xdr:nvSpPr>
        <xdr:cNvPr id="5124" name="Line 4"/>
        <xdr:cNvSpPr>
          <a:spLocks noChangeShapeType="1"/>
        </xdr:cNvSpPr>
      </xdr:nvSpPr>
      <xdr:spPr bwMode="auto">
        <a:xfrm>
          <a:off x="6429375" y="14382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100"/>
  <sheetViews>
    <sheetView topLeftCell="A56" zoomScaleNormal="100" zoomScaleSheetLayoutView="100" workbookViewId="0">
      <selection activeCell="C64" sqref="C64"/>
    </sheetView>
  </sheetViews>
  <sheetFormatPr defaultRowHeight="15" x14ac:dyDescent="0.2"/>
  <cols>
    <col min="1" max="1" width="5.77734375" customWidth="1"/>
    <col min="2" max="2" width="79.5546875" customWidth="1"/>
  </cols>
  <sheetData>
    <row r="1" spans="1:2" ht="31.5" x14ac:dyDescent="0.2">
      <c r="A1" s="311"/>
      <c r="B1" s="91" t="s">
        <v>256</v>
      </c>
    </row>
    <row r="2" spans="1:2" x14ac:dyDescent="0.2">
      <c r="A2" s="311"/>
      <c r="B2" s="335"/>
    </row>
    <row r="3" spans="1:2" x14ac:dyDescent="0.2">
      <c r="A3" s="311"/>
      <c r="B3" s="311"/>
    </row>
    <row r="4" spans="1:2" ht="15.75" x14ac:dyDescent="0.2">
      <c r="A4" s="311"/>
      <c r="B4" s="91" t="s">
        <v>222</v>
      </c>
    </row>
    <row r="5" spans="1:2" x14ac:dyDescent="0.2">
      <c r="A5" s="311"/>
      <c r="B5" s="311"/>
    </row>
    <row r="6" spans="1:2" ht="15.75" x14ac:dyDescent="0.2">
      <c r="A6" s="311"/>
      <c r="B6" s="312" t="s">
        <v>130</v>
      </c>
    </row>
    <row r="7" spans="1:2" ht="15.75" x14ac:dyDescent="0.2">
      <c r="A7" s="311"/>
      <c r="B7" s="312"/>
    </row>
    <row r="8" spans="1:2" ht="45" x14ac:dyDescent="0.2">
      <c r="A8" s="316">
        <v>1</v>
      </c>
      <c r="B8" s="313" t="s">
        <v>223</v>
      </c>
    </row>
    <row r="9" spans="1:2" x14ac:dyDescent="0.2">
      <c r="A9" s="316"/>
      <c r="B9" s="311"/>
    </row>
    <row r="10" spans="1:2" ht="75" x14ac:dyDescent="0.2">
      <c r="A10" s="316">
        <v>2</v>
      </c>
      <c r="B10" s="314" t="s">
        <v>148</v>
      </c>
    </row>
    <row r="11" spans="1:2" x14ac:dyDescent="0.2">
      <c r="A11" s="316"/>
      <c r="B11" s="103"/>
    </row>
    <row r="12" spans="1:2" ht="45" x14ac:dyDescent="0.2">
      <c r="A12" s="316">
        <v>3</v>
      </c>
      <c r="B12" s="311" t="s">
        <v>224</v>
      </c>
    </row>
    <row r="13" spans="1:2" x14ac:dyDescent="0.2">
      <c r="A13" s="316"/>
      <c r="B13" s="103"/>
    </row>
    <row r="14" spans="1:2" ht="30" x14ac:dyDescent="0.2">
      <c r="A14" s="316">
        <v>4</v>
      </c>
      <c r="B14" s="311" t="s">
        <v>225</v>
      </c>
    </row>
    <row r="15" spans="1:2" x14ac:dyDescent="0.2">
      <c r="A15" s="316"/>
      <c r="B15" s="311"/>
    </row>
    <row r="16" spans="1:2" ht="30" x14ac:dyDescent="0.2">
      <c r="A16" s="316">
        <v>5</v>
      </c>
      <c r="B16" s="311" t="s">
        <v>226</v>
      </c>
    </row>
    <row r="17" spans="1:2" x14ac:dyDescent="0.2">
      <c r="A17" s="316"/>
      <c r="B17" s="311"/>
    </row>
    <row r="18" spans="1:2" ht="30" x14ac:dyDescent="0.2">
      <c r="A18" s="316">
        <v>6</v>
      </c>
      <c r="B18" s="103" t="s">
        <v>227</v>
      </c>
    </row>
    <row r="19" spans="1:2" x14ac:dyDescent="0.2">
      <c r="A19" s="316"/>
      <c r="B19" s="103"/>
    </row>
    <row r="20" spans="1:2" ht="60" x14ac:dyDescent="0.2">
      <c r="A20" s="316">
        <v>7</v>
      </c>
      <c r="B20" s="313" t="s">
        <v>228</v>
      </c>
    </row>
    <row r="21" spans="1:2" x14ac:dyDescent="0.2">
      <c r="A21" s="316"/>
      <c r="B21" s="311"/>
    </row>
    <row r="22" spans="1:2" ht="30" x14ac:dyDescent="0.2">
      <c r="A22" s="316">
        <v>8</v>
      </c>
      <c r="B22" s="311" t="s">
        <v>229</v>
      </c>
    </row>
    <row r="23" spans="1:2" x14ac:dyDescent="0.2">
      <c r="A23" s="316"/>
      <c r="B23" s="311"/>
    </row>
    <row r="24" spans="1:2" ht="45" x14ac:dyDescent="0.2">
      <c r="A24" s="316">
        <v>9</v>
      </c>
      <c r="B24" s="311" t="s">
        <v>230</v>
      </c>
    </row>
    <row r="25" spans="1:2" x14ac:dyDescent="0.2">
      <c r="A25" s="316"/>
      <c r="B25" s="311"/>
    </row>
    <row r="26" spans="1:2" ht="63" x14ac:dyDescent="0.2">
      <c r="A26" s="316">
        <v>10</v>
      </c>
      <c r="B26" s="315" t="s">
        <v>231</v>
      </c>
    </row>
    <row r="27" spans="1:2" ht="15.75" x14ac:dyDescent="0.2">
      <c r="A27" s="316"/>
      <c r="B27" s="91"/>
    </row>
    <row r="28" spans="1:2" ht="31.5" x14ac:dyDescent="0.2">
      <c r="A28" s="316">
        <v>11</v>
      </c>
      <c r="B28" s="91" t="s">
        <v>131</v>
      </c>
    </row>
    <row r="29" spans="1:2" ht="15.75" x14ac:dyDescent="0.2">
      <c r="A29" s="316"/>
      <c r="B29" s="91"/>
    </row>
    <row r="30" spans="1:2" ht="30" x14ac:dyDescent="0.2">
      <c r="A30" s="316">
        <v>12</v>
      </c>
      <c r="B30" s="311" t="s">
        <v>232</v>
      </c>
    </row>
    <row r="31" spans="1:2" x14ac:dyDescent="0.2">
      <c r="A31" s="316"/>
      <c r="B31" s="311"/>
    </row>
    <row r="32" spans="1:2" x14ac:dyDescent="0.2">
      <c r="A32" s="316">
        <v>13</v>
      </c>
      <c r="B32" s="313" t="s">
        <v>233</v>
      </c>
    </row>
    <row r="33" spans="1:2" x14ac:dyDescent="0.2">
      <c r="A33" s="316"/>
      <c r="B33" s="313"/>
    </row>
    <row r="34" spans="1:2" x14ac:dyDescent="0.2">
      <c r="A34" s="316">
        <v>14</v>
      </c>
      <c r="B34" s="313" t="s">
        <v>234</v>
      </c>
    </row>
    <row r="35" spans="1:2" x14ac:dyDescent="0.2">
      <c r="A35" s="316"/>
      <c r="B35" s="311"/>
    </row>
    <row r="36" spans="1:2" ht="15.75" x14ac:dyDescent="0.2">
      <c r="A36" s="316"/>
      <c r="B36" s="91"/>
    </row>
    <row r="37" spans="1:2" ht="15.75" x14ac:dyDescent="0.2">
      <c r="A37" s="316"/>
      <c r="B37" s="91" t="s">
        <v>132</v>
      </c>
    </row>
    <row r="38" spans="1:2" x14ac:dyDescent="0.2">
      <c r="A38" s="311"/>
      <c r="B38" s="311"/>
    </row>
    <row r="39" spans="1:2" x14ac:dyDescent="0.2">
      <c r="A39" s="316">
        <v>1</v>
      </c>
      <c r="B39" s="311" t="s">
        <v>133</v>
      </c>
    </row>
    <row r="40" spans="1:2" x14ac:dyDescent="0.2">
      <c r="A40" s="316"/>
      <c r="B40" s="311"/>
    </row>
    <row r="41" spans="1:2" ht="30" x14ac:dyDescent="0.2">
      <c r="A41" s="316">
        <v>2</v>
      </c>
      <c r="B41" s="311" t="s">
        <v>235</v>
      </c>
    </row>
    <row r="42" spans="1:2" ht="15.75" x14ac:dyDescent="0.2">
      <c r="A42" s="316"/>
      <c r="B42" s="312"/>
    </row>
    <row r="43" spans="1:2" x14ac:dyDescent="0.2">
      <c r="A43" s="316">
        <v>3</v>
      </c>
      <c r="B43" s="311" t="s">
        <v>134</v>
      </c>
    </row>
    <row r="44" spans="1:2" x14ac:dyDescent="0.2">
      <c r="A44" s="316"/>
      <c r="B44" s="311"/>
    </row>
    <row r="45" spans="1:2" ht="30" x14ac:dyDescent="0.2">
      <c r="A45" s="316">
        <v>4</v>
      </c>
      <c r="B45" s="311" t="s">
        <v>135</v>
      </c>
    </row>
    <row r="46" spans="1:2" x14ac:dyDescent="0.2">
      <c r="A46" s="316"/>
      <c r="B46" s="103"/>
    </row>
    <row r="47" spans="1:2" ht="30" x14ac:dyDescent="0.2">
      <c r="A47" s="316">
        <v>5</v>
      </c>
      <c r="B47" s="311" t="s">
        <v>136</v>
      </c>
    </row>
    <row r="48" spans="1:2" x14ac:dyDescent="0.2">
      <c r="A48" s="316"/>
      <c r="B48" s="311"/>
    </row>
    <row r="49" spans="1:2" ht="60" x14ac:dyDescent="0.2">
      <c r="A49" s="316">
        <v>6</v>
      </c>
      <c r="B49" s="313" t="s">
        <v>137</v>
      </c>
    </row>
    <row r="50" spans="1:2" x14ac:dyDescent="0.2">
      <c r="A50" s="316"/>
      <c r="B50" s="311"/>
    </row>
    <row r="51" spans="1:2" ht="60" x14ac:dyDescent="0.2">
      <c r="A51" s="316">
        <v>7</v>
      </c>
      <c r="B51" s="311" t="s">
        <v>332</v>
      </c>
    </row>
    <row r="52" spans="1:2" x14ac:dyDescent="0.2">
      <c r="A52" s="316"/>
      <c r="B52" s="311"/>
    </row>
    <row r="53" spans="1:2" ht="75" x14ac:dyDescent="0.2">
      <c r="A53" s="316">
        <v>8</v>
      </c>
      <c r="B53" s="313" t="s">
        <v>138</v>
      </c>
    </row>
    <row r="54" spans="1:2" x14ac:dyDescent="0.2">
      <c r="A54" s="316"/>
      <c r="B54" s="313"/>
    </row>
    <row r="55" spans="1:2" ht="45" x14ac:dyDescent="0.2">
      <c r="A55" s="316">
        <v>9</v>
      </c>
      <c r="B55" s="313" t="s">
        <v>236</v>
      </c>
    </row>
    <row r="56" spans="1:2" x14ac:dyDescent="0.2">
      <c r="A56" s="316"/>
      <c r="B56" s="311"/>
    </row>
    <row r="57" spans="1:2" ht="45" x14ac:dyDescent="0.2">
      <c r="A57" s="316">
        <v>10</v>
      </c>
      <c r="B57" s="311" t="s">
        <v>237</v>
      </c>
    </row>
    <row r="58" spans="1:2" x14ac:dyDescent="0.2">
      <c r="A58" s="316"/>
      <c r="B58" s="313"/>
    </row>
    <row r="59" spans="1:2" ht="30" x14ac:dyDescent="0.2">
      <c r="A59" s="316">
        <v>11</v>
      </c>
      <c r="B59" s="313" t="s">
        <v>238</v>
      </c>
    </row>
    <row r="60" spans="1:2" x14ac:dyDescent="0.2">
      <c r="A60" s="316"/>
      <c r="B60" s="313"/>
    </row>
    <row r="61" spans="1:2" ht="45" x14ac:dyDescent="0.2">
      <c r="A61" s="316">
        <v>12</v>
      </c>
      <c r="B61" s="313" t="s">
        <v>239</v>
      </c>
    </row>
    <row r="62" spans="1:2" x14ac:dyDescent="0.2">
      <c r="A62" s="316"/>
      <c r="B62" s="311"/>
    </row>
    <row r="63" spans="1:2" ht="15.75" x14ac:dyDescent="0.2">
      <c r="A63" s="867" t="s">
        <v>36</v>
      </c>
      <c r="B63" s="312" t="s">
        <v>380</v>
      </c>
    </row>
    <row r="64" spans="1:2" x14ac:dyDescent="0.2">
      <c r="A64" s="868"/>
      <c r="B64" s="311"/>
    </row>
    <row r="65" spans="1:2" ht="45" x14ac:dyDescent="0.2">
      <c r="A65" s="868"/>
      <c r="B65" s="869" t="s">
        <v>381</v>
      </c>
    </row>
    <row r="66" spans="1:2" x14ac:dyDescent="0.2">
      <c r="A66" s="868"/>
      <c r="B66" s="311"/>
    </row>
    <row r="67" spans="1:2" x14ac:dyDescent="0.2">
      <c r="A67" s="868" t="s">
        <v>382</v>
      </c>
      <c r="B67" s="311" t="s">
        <v>383</v>
      </c>
    </row>
    <row r="68" spans="1:2" x14ac:dyDescent="0.2">
      <c r="A68" s="868"/>
      <c r="B68" s="311"/>
    </row>
    <row r="69" spans="1:2" x14ac:dyDescent="0.2">
      <c r="A69" s="868" t="s">
        <v>384</v>
      </c>
      <c r="B69" s="311" t="s">
        <v>385</v>
      </c>
    </row>
    <row r="70" spans="1:2" x14ac:dyDescent="0.2">
      <c r="A70" s="868"/>
      <c r="B70" s="311"/>
    </row>
    <row r="71" spans="1:2" ht="30" x14ac:dyDescent="0.2">
      <c r="A71" s="868" t="s">
        <v>386</v>
      </c>
      <c r="B71" s="311" t="s">
        <v>387</v>
      </c>
    </row>
    <row r="72" spans="1:2" x14ac:dyDescent="0.2">
      <c r="A72" s="868"/>
      <c r="B72" s="311"/>
    </row>
    <row r="73" spans="1:2" x14ac:dyDescent="0.2">
      <c r="A73" s="868" t="s">
        <v>388</v>
      </c>
      <c r="B73" s="870" t="s">
        <v>389</v>
      </c>
    </row>
    <row r="74" spans="1:2" x14ac:dyDescent="0.2">
      <c r="A74" s="868"/>
      <c r="B74" s="311"/>
    </row>
    <row r="75" spans="1:2" ht="30" x14ac:dyDescent="0.2">
      <c r="A75" s="868" t="s">
        <v>390</v>
      </c>
      <c r="B75" s="311" t="s">
        <v>391</v>
      </c>
    </row>
    <row r="76" spans="1:2" x14ac:dyDescent="0.2">
      <c r="A76" s="868"/>
      <c r="B76" s="311"/>
    </row>
    <row r="77" spans="1:2" ht="30" x14ac:dyDescent="0.2">
      <c r="A77" s="868" t="s">
        <v>392</v>
      </c>
      <c r="B77" s="870" t="s">
        <v>393</v>
      </c>
    </row>
    <row r="78" spans="1:2" x14ac:dyDescent="0.2">
      <c r="A78" s="868"/>
      <c r="B78" s="311"/>
    </row>
    <row r="79" spans="1:2" ht="30" x14ac:dyDescent="0.2">
      <c r="A79" s="868" t="s">
        <v>394</v>
      </c>
      <c r="B79" s="311" t="s">
        <v>395</v>
      </c>
    </row>
    <row r="80" spans="1:2" x14ac:dyDescent="0.2">
      <c r="A80" s="868"/>
      <c r="B80" s="311"/>
    </row>
    <row r="81" spans="1:2" x14ac:dyDescent="0.2">
      <c r="A81" s="868"/>
      <c r="B81" s="311"/>
    </row>
    <row r="82" spans="1:2" x14ac:dyDescent="0.2">
      <c r="A82" s="868">
        <f>A61+1</f>
        <v>13</v>
      </c>
      <c r="B82" s="311" t="s">
        <v>22</v>
      </c>
    </row>
    <row r="83" spans="1:2" ht="25.5" x14ac:dyDescent="0.2">
      <c r="A83" s="868"/>
      <c r="B83" s="871" t="s">
        <v>396</v>
      </c>
    </row>
    <row r="100" spans="1:1" x14ac:dyDescent="0.2">
      <c r="A100" s="336" t="s">
        <v>257</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46" type="noConversion"/>
  <pageMargins left="0.75" right="0.75" top="1" bottom="1" header="0.5" footer="0.5"/>
  <pageSetup paperSize="9" scale="76" orientation="portrait" r:id="rId2"/>
  <headerFooter alignWithMargins="0"/>
  <rowBreaks count="1" manualBreakCount="1">
    <brk id="36"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I66"/>
  <sheetViews>
    <sheetView view="pageBreakPreview" zoomScale="75" zoomScaleNormal="75" workbookViewId="0"/>
  </sheetViews>
  <sheetFormatPr defaultRowHeight="15" x14ac:dyDescent="0.2"/>
  <cols>
    <col min="1" max="1" width="34.5546875" customWidth="1"/>
    <col min="4" max="4" width="6.77734375" customWidth="1"/>
    <col min="7" max="7" width="10.21875" customWidth="1"/>
    <col min="9" max="9" width="13.88671875" customWidth="1"/>
  </cols>
  <sheetData>
    <row r="1" spans="1:9" ht="18.75" thickTop="1" x14ac:dyDescent="0.2">
      <c r="A1" s="1497" t="s">
        <v>62</v>
      </c>
      <c r="B1" s="149"/>
      <c r="C1" s="149"/>
      <c r="D1" s="149"/>
      <c r="E1" s="149"/>
      <c r="F1" s="149"/>
      <c r="G1" s="149"/>
      <c r="H1" s="149"/>
      <c r="I1" s="150"/>
    </row>
    <row r="2" spans="1:9" ht="15.75" x14ac:dyDescent="0.2">
      <c r="A2" s="151" t="s">
        <v>175</v>
      </c>
      <c r="B2" s="100"/>
      <c r="C2" s="100"/>
      <c r="D2" s="100"/>
      <c r="E2" s="242" t="s">
        <v>187</v>
      </c>
      <c r="F2" s="100"/>
      <c r="G2" s="100"/>
      <c r="H2" s="100"/>
      <c r="I2" s="206"/>
    </row>
    <row r="3" spans="1:9" ht="16.5" thickBot="1" x14ac:dyDescent="0.25">
      <c r="A3" s="152" t="s">
        <v>28</v>
      </c>
      <c r="B3" s="1500">
        <f>'Input Data'!$D$28</f>
        <v>0</v>
      </c>
      <c r="C3" s="171"/>
      <c r="D3" s="1442" t="s">
        <v>249</v>
      </c>
      <c r="E3" s="1443"/>
      <c r="F3" s="356">
        <f>'Input Data'!$D$6</f>
        <v>0</v>
      </c>
      <c r="G3" s="93"/>
      <c r="H3" s="93"/>
      <c r="I3" s="94"/>
    </row>
    <row r="4" spans="1:9" ht="16.5" thickTop="1" thickBot="1" x14ac:dyDescent="0.25">
      <c r="A4" s="145"/>
      <c r="B4" s="96"/>
      <c r="C4" s="96"/>
      <c r="D4" s="96"/>
      <c r="E4" s="96"/>
      <c r="F4" s="96"/>
      <c r="G4" s="96"/>
      <c r="H4" s="96"/>
      <c r="I4" s="146"/>
    </row>
    <row r="5" spans="1:9" ht="15.75" thickTop="1" x14ac:dyDescent="0.2">
      <c r="A5" s="207"/>
      <c r="B5" s="110"/>
      <c r="C5" s="110"/>
      <c r="D5" s="110"/>
      <c r="E5" s="110"/>
      <c r="F5" s="110"/>
      <c r="G5" s="110"/>
      <c r="H5" s="110"/>
      <c r="I5" s="109"/>
    </row>
    <row r="6" spans="1:9" x14ac:dyDescent="0.2">
      <c r="A6" s="153" t="s">
        <v>15</v>
      </c>
      <c r="B6" s="106"/>
      <c r="C6" s="106"/>
      <c r="D6" s="106"/>
      <c r="E6" s="106"/>
      <c r="F6" s="106"/>
      <c r="G6" s="106"/>
      <c r="H6" s="106"/>
      <c r="I6" s="107"/>
    </row>
    <row r="7" spans="1:9" x14ac:dyDescent="0.2">
      <c r="A7" s="1444" t="s">
        <v>63</v>
      </c>
      <c r="B7" s="1445"/>
      <c r="C7" s="1445"/>
      <c r="D7" s="1445"/>
      <c r="E7" s="1445"/>
      <c r="F7" s="1446"/>
      <c r="G7" s="761" t="s">
        <v>18</v>
      </c>
      <c r="H7" s="761" t="s">
        <v>5</v>
      </c>
      <c r="I7" s="762" t="s">
        <v>41</v>
      </c>
    </row>
    <row r="8" spans="1:9" x14ac:dyDescent="0.2">
      <c r="A8" s="1447"/>
      <c r="B8" s="1448"/>
      <c r="C8" s="1448"/>
      <c r="D8" s="1448"/>
      <c r="E8" s="1448"/>
      <c r="F8" s="1449"/>
      <c r="G8" s="200"/>
      <c r="H8" s="751"/>
      <c r="I8" s="709">
        <f t="shared" ref="I8:I14" si="0">G8*H8</f>
        <v>0</v>
      </c>
    </row>
    <row r="9" spans="1:9" x14ac:dyDescent="0.2">
      <c r="A9" s="1450"/>
      <c r="B9" s="1451"/>
      <c r="C9" s="1451"/>
      <c r="D9" s="1451"/>
      <c r="E9" s="1451"/>
      <c r="F9" s="1452"/>
      <c r="G9" s="166"/>
      <c r="H9" s="752"/>
      <c r="I9" s="709">
        <f t="shared" si="0"/>
        <v>0</v>
      </c>
    </row>
    <row r="10" spans="1:9" x14ac:dyDescent="0.2">
      <c r="A10" s="1450"/>
      <c r="B10" s="1451"/>
      <c r="C10" s="1451"/>
      <c r="D10" s="1451"/>
      <c r="E10" s="1451"/>
      <c r="F10" s="1452"/>
      <c r="G10" s="166"/>
      <c r="H10" s="752"/>
      <c r="I10" s="709">
        <f t="shared" si="0"/>
        <v>0</v>
      </c>
    </row>
    <row r="11" spans="1:9" x14ac:dyDescent="0.2">
      <c r="A11" s="1450"/>
      <c r="B11" s="1451"/>
      <c r="C11" s="1451"/>
      <c r="D11" s="1451"/>
      <c r="E11" s="1451"/>
      <c r="F11" s="1452"/>
      <c r="G11" s="166"/>
      <c r="H11" s="752"/>
      <c r="I11" s="709">
        <f t="shared" si="0"/>
        <v>0</v>
      </c>
    </row>
    <row r="12" spans="1:9" x14ac:dyDescent="0.2">
      <c r="A12" s="1450"/>
      <c r="B12" s="1451"/>
      <c r="C12" s="1451"/>
      <c r="D12" s="1451"/>
      <c r="E12" s="1451"/>
      <c r="F12" s="1452"/>
      <c r="G12" s="166"/>
      <c r="H12" s="752"/>
      <c r="I12" s="709">
        <f t="shared" si="0"/>
        <v>0</v>
      </c>
    </row>
    <row r="13" spans="1:9" x14ac:dyDescent="0.2">
      <c r="A13" s="1450"/>
      <c r="B13" s="1451"/>
      <c r="C13" s="1451"/>
      <c r="D13" s="1451"/>
      <c r="E13" s="1451"/>
      <c r="F13" s="1452"/>
      <c r="G13" s="166"/>
      <c r="H13" s="752"/>
      <c r="I13" s="709">
        <f t="shared" si="0"/>
        <v>0</v>
      </c>
    </row>
    <row r="14" spans="1:9" ht="15.75" thickBot="1" x14ac:dyDescent="0.25">
      <c r="A14" s="1453"/>
      <c r="B14" s="1454"/>
      <c r="C14" s="1454"/>
      <c r="D14" s="1454"/>
      <c r="E14" s="1454"/>
      <c r="F14" s="1455"/>
      <c r="G14" s="190"/>
      <c r="H14" s="753"/>
      <c r="I14" s="710">
        <f t="shared" si="0"/>
        <v>0</v>
      </c>
    </row>
    <row r="15" spans="1:9" x14ac:dyDescent="0.2">
      <c r="A15" s="255"/>
      <c r="B15" s="256"/>
      <c r="C15" s="256"/>
      <c r="D15" s="256"/>
      <c r="E15" s="256"/>
      <c r="F15" s="256"/>
      <c r="G15" s="256"/>
      <c r="H15" s="754" t="s">
        <v>180</v>
      </c>
      <c r="I15" s="711">
        <f>SUM(I8:I14)</f>
        <v>0</v>
      </c>
    </row>
    <row r="16" spans="1:9" ht="15.75" thickBot="1" x14ac:dyDescent="0.25">
      <c r="A16" s="176"/>
      <c r="B16" s="117"/>
      <c r="C16" s="117"/>
      <c r="D16" s="117"/>
      <c r="E16" s="117"/>
      <c r="F16" s="117"/>
      <c r="G16" s="117"/>
      <c r="H16" s="755" t="s">
        <v>289</v>
      </c>
      <c r="I16" s="742"/>
    </row>
    <row r="17" spans="1:9" ht="15.75" thickTop="1" x14ac:dyDescent="0.2">
      <c r="A17" s="153" t="s">
        <v>16</v>
      </c>
      <c r="B17" s="154"/>
      <c r="C17" s="154"/>
      <c r="D17" s="154"/>
      <c r="E17" s="154"/>
      <c r="F17" s="154"/>
      <c r="G17" s="154"/>
      <c r="H17" s="756"/>
      <c r="I17" s="743"/>
    </row>
    <row r="18" spans="1:9" ht="30" x14ac:dyDescent="0.2">
      <c r="A18" s="1456" t="s">
        <v>17</v>
      </c>
      <c r="B18" s="1457"/>
      <c r="C18" s="1457"/>
      <c r="D18" s="1457"/>
      <c r="E18" s="1458"/>
      <c r="F18" s="763" t="s">
        <v>18</v>
      </c>
      <c r="G18" s="763" t="s">
        <v>64</v>
      </c>
      <c r="H18" s="764" t="s">
        <v>5</v>
      </c>
      <c r="I18" s="765" t="s">
        <v>41</v>
      </c>
    </row>
    <row r="19" spans="1:9" x14ac:dyDescent="0.2">
      <c r="A19" s="1447"/>
      <c r="B19" s="1448"/>
      <c r="C19" s="1448"/>
      <c r="D19" s="1448"/>
      <c r="E19" s="1449"/>
      <c r="F19" s="184"/>
      <c r="G19" s="184"/>
      <c r="H19" s="758"/>
      <c r="I19" s="709">
        <f t="shared" ref="I19:I33" si="1">F19*G19*H19</f>
        <v>0</v>
      </c>
    </row>
    <row r="20" spans="1:9" x14ac:dyDescent="0.2">
      <c r="A20" s="1450"/>
      <c r="B20" s="1451"/>
      <c r="C20" s="1451"/>
      <c r="D20" s="1451"/>
      <c r="E20" s="1452"/>
      <c r="F20" s="166"/>
      <c r="G20" s="166"/>
      <c r="H20" s="752"/>
      <c r="I20" s="709">
        <f t="shared" si="1"/>
        <v>0</v>
      </c>
    </row>
    <row r="21" spans="1:9" x14ac:dyDescent="0.2">
      <c r="A21" s="209"/>
      <c r="B21" s="164"/>
      <c r="C21" s="164"/>
      <c r="D21" s="164"/>
      <c r="E21" s="165"/>
      <c r="F21" s="166"/>
      <c r="G21" s="166"/>
      <c r="H21" s="752"/>
      <c r="I21" s="709">
        <f t="shared" si="1"/>
        <v>0</v>
      </c>
    </row>
    <row r="22" spans="1:9" x14ac:dyDescent="0.2">
      <c r="A22" s="209"/>
      <c r="B22" s="164"/>
      <c r="C22" s="164"/>
      <c r="D22" s="164"/>
      <c r="E22" s="165"/>
      <c r="F22" s="166"/>
      <c r="G22" s="166"/>
      <c r="H22" s="752"/>
      <c r="I22" s="709">
        <f t="shared" si="1"/>
        <v>0</v>
      </c>
    </row>
    <row r="23" spans="1:9" x14ac:dyDescent="0.2">
      <c r="A23" s="209"/>
      <c r="B23" s="164"/>
      <c r="C23" s="164"/>
      <c r="D23" s="164"/>
      <c r="E23" s="165"/>
      <c r="F23" s="166"/>
      <c r="G23" s="166"/>
      <c r="H23" s="752"/>
      <c r="I23" s="709">
        <f t="shared" si="1"/>
        <v>0</v>
      </c>
    </row>
    <row r="24" spans="1:9" x14ac:dyDescent="0.2">
      <c r="A24" s="209"/>
      <c r="B24" s="164"/>
      <c r="C24" s="164"/>
      <c r="D24" s="164"/>
      <c r="E24" s="165"/>
      <c r="F24" s="166"/>
      <c r="G24" s="166"/>
      <c r="H24" s="752"/>
      <c r="I24" s="709">
        <f t="shared" si="1"/>
        <v>0</v>
      </c>
    </row>
    <row r="25" spans="1:9" x14ac:dyDescent="0.2">
      <c r="A25" s="209"/>
      <c r="B25" s="164"/>
      <c r="C25" s="164"/>
      <c r="D25" s="164"/>
      <c r="E25" s="165"/>
      <c r="F25" s="166"/>
      <c r="G25" s="166"/>
      <c r="H25" s="752"/>
      <c r="I25" s="709">
        <f t="shared" si="1"/>
        <v>0</v>
      </c>
    </row>
    <row r="26" spans="1:9" x14ac:dyDescent="0.2">
      <c r="A26" s="209"/>
      <c r="B26" s="164"/>
      <c r="C26" s="164"/>
      <c r="D26" s="164"/>
      <c r="E26" s="165"/>
      <c r="F26" s="166"/>
      <c r="G26" s="166"/>
      <c r="H26" s="752"/>
      <c r="I26" s="709">
        <f t="shared" si="1"/>
        <v>0</v>
      </c>
    </row>
    <row r="27" spans="1:9" x14ac:dyDescent="0.2">
      <c r="A27" s="1450"/>
      <c r="B27" s="1451"/>
      <c r="C27" s="1451"/>
      <c r="D27" s="1451"/>
      <c r="E27" s="1452"/>
      <c r="F27" s="166"/>
      <c r="G27" s="166"/>
      <c r="H27" s="752"/>
      <c r="I27" s="709">
        <f t="shared" si="1"/>
        <v>0</v>
      </c>
    </row>
    <row r="28" spans="1:9" x14ac:dyDescent="0.2">
      <c r="A28" s="1450"/>
      <c r="B28" s="1451"/>
      <c r="C28" s="1451"/>
      <c r="D28" s="1451"/>
      <c r="E28" s="1452"/>
      <c r="F28" s="166"/>
      <c r="G28" s="166"/>
      <c r="H28" s="752"/>
      <c r="I28" s="709">
        <f t="shared" si="1"/>
        <v>0</v>
      </c>
    </row>
    <row r="29" spans="1:9" x14ac:dyDescent="0.2">
      <c r="A29" s="1450"/>
      <c r="B29" s="1451"/>
      <c r="C29" s="1451"/>
      <c r="D29" s="1451"/>
      <c r="E29" s="1452"/>
      <c r="F29" s="166"/>
      <c r="G29" s="166"/>
      <c r="H29" s="752"/>
      <c r="I29" s="709">
        <f t="shared" si="1"/>
        <v>0</v>
      </c>
    </row>
    <row r="30" spans="1:9" x14ac:dyDescent="0.2">
      <c r="A30" s="1450"/>
      <c r="B30" s="1451"/>
      <c r="C30" s="1451"/>
      <c r="D30" s="1451"/>
      <c r="E30" s="1452"/>
      <c r="F30" s="166"/>
      <c r="G30" s="166"/>
      <c r="H30" s="752"/>
      <c r="I30" s="709">
        <f t="shared" si="1"/>
        <v>0</v>
      </c>
    </row>
    <row r="31" spans="1:9" x14ac:dyDescent="0.2">
      <c r="A31" s="1450"/>
      <c r="B31" s="1451"/>
      <c r="C31" s="1451"/>
      <c r="D31" s="1451"/>
      <c r="E31" s="1452"/>
      <c r="F31" s="166"/>
      <c r="G31" s="166"/>
      <c r="H31" s="752"/>
      <c r="I31" s="709">
        <f t="shared" si="1"/>
        <v>0</v>
      </c>
    </row>
    <row r="32" spans="1:9" x14ac:dyDescent="0.2">
      <c r="A32" s="1450"/>
      <c r="B32" s="1451"/>
      <c r="C32" s="1451"/>
      <c r="D32" s="1451"/>
      <c r="E32" s="1452"/>
      <c r="F32" s="166"/>
      <c r="G32" s="166"/>
      <c r="H32" s="752"/>
      <c r="I32" s="709">
        <f t="shared" si="1"/>
        <v>0</v>
      </c>
    </row>
    <row r="33" spans="1:9" ht="15.75" thickBot="1" x14ac:dyDescent="0.25">
      <c r="A33" s="1453"/>
      <c r="B33" s="1454"/>
      <c r="C33" s="1454"/>
      <c r="D33" s="1454"/>
      <c r="E33" s="1455"/>
      <c r="F33" s="190"/>
      <c r="G33" s="190"/>
      <c r="H33" s="753"/>
      <c r="I33" s="710">
        <f t="shared" si="1"/>
        <v>0</v>
      </c>
    </row>
    <row r="34" spans="1:9" x14ac:dyDescent="0.2">
      <c r="A34" s="255"/>
      <c r="B34" s="256"/>
      <c r="C34" s="256"/>
      <c r="D34" s="256"/>
      <c r="E34" s="256"/>
      <c r="F34" s="256"/>
      <c r="G34" s="256"/>
      <c r="H34" s="754" t="s">
        <v>181</v>
      </c>
      <c r="I34" s="745">
        <f>SUM(I19:I33)</f>
        <v>0</v>
      </c>
    </row>
    <row r="35" spans="1:9" ht="15.75" thickBot="1" x14ac:dyDescent="0.25">
      <c r="A35" s="176"/>
      <c r="B35" s="117"/>
      <c r="C35" s="117"/>
      <c r="D35" s="117"/>
      <c r="E35" s="117"/>
      <c r="F35" s="117"/>
      <c r="G35" s="117"/>
      <c r="H35" s="755" t="s">
        <v>289</v>
      </c>
      <c r="I35" s="742"/>
    </row>
    <row r="36" spans="1:9" ht="15.75" thickTop="1" x14ac:dyDescent="0.2">
      <c r="A36" s="153" t="s">
        <v>65</v>
      </c>
      <c r="B36" s="154"/>
      <c r="C36" s="154"/>
      <c r="D36" s="154"/>
      <c r="E36" s="154"/>
      <c r="F36" s="154"/>
      <c r="G36" s="154"/>
      <c r="H36" s="756"/>
      <c r="I36" s="743"/>
    </row>
    <row r="37" spans="1:9" ht="30" x14ac:dyDescent="0.2">
      <c r="A37" s="1444" t="s">
        <v>17</v>
      </c>
      <c r="B37" s="1445"/>
      <c r="C37" s="1445"/>
      <c r="D37" s="1445"/>
      <c r="E37" s="1445"/>
      <c r="F37" s="1446"/>
      <c r="G37" s="766" t="s">
        <v>66</v>
      </c>
      <c r="H37" s="767" t="s">
        <v>5</v>
      </c>
      <c r="I37" s="768" t="s">
        <v>41</v>
      </c>
    </row>
    <row r="38" spans="1:9" x14ac:dyDescent="0.2">
      <c r="A38" s="1447"/>
      <c r="B38" s="1448"/>
      <c r="C38" s="1448"/>
      <c r="D38" s="1448"/>
      <c r="E38" s="1448"/>
      <c r="F38" s="1449"/>
      <c r="G38" s="184"/>
      <c r="H38" s="758"/>
      <c r="I38" s="708">
        <f t="shared" ref="I38:I44" si="2">G38*H38</f>
        <v>0</v>
      </c>
    </row>
    <row r="39" spans="1:9" x14ac:dyDescent="0.2">
      <c r="A39" s="1450"/>
      <c r="B39" s="1451"/>
      <c r="C39" s="1451"/>
      <c r="D39" s="1451"/>
      <c r="E39" s="1451"/>
      <c r="F39" s="1452"/>
      <c r="G39" s="166"/>
      <c r="H39" s="752"/>
      <c r="I39" s="709">
        <f t="shared" si="2"/>
        <v>0</v>
      </c>
    </row>
    <row r="40" spans="1:9" x14ac:dyDescent="0.2">
      <c r="A40" s="1450"/>
      <c r="B40" s="1451"/>
      <c r="C40" s="1451"/>
      <c r="D40" s="1451"/>
      <c r="E40" s="1451"/>
      <c r="F40" s="1452"/>
      <c r="G40" s="166"/>
      <c r="H40" s="752"/>
      <c r="I40" s="709">
        <f t="shared" si="2"/>
        <v>0</v>
      </c>
    </row>
    <row r="41" spans="1:9" x14ac:dyDescent="0.2">
      <c r="A41" s="1450"/>
      <c r="B41" s="1451"/>
      <c r="C41" s="1451"/>
      <c r="D41" s="1451"/>
      <c r="E41" s="1451"/>
      <c r="F41" s="1452"/>
      <c r="G41" s="166"/>
      <c r="H41" s="752"/>
      <c r="I41" s="709">
        <f t="shared" si="2"/>
        <v>0</v>
      </c>
    </row>
    <row r="42" spans="1:9" x14ac:dyDescent="0.2">
      <c r="A42" s="1450"/>
      <c r="B42" s="1451"/>
      <c r="C42" s="1451"/>
      <c r="D42" s="1451"/>
      <c r="E42" s="1451"/>
      <c r="F42" s="1452"/>
      <c r="G42" s="166"/>
      <c r="H42" s="752"/>
      <c r="I42" s="709">
        <f t="shared" si="2"/>
        <v>0</v>
      </c>
    </row>
    <row r="43" spans="1:9" x14ac:dyDescent="0.2">
      <c r="A43" s="1450"/>
      <c r="B43" s="1451"/>
      <c r="C43" s="1451"/>
      <c r="D43" s="1451"/>
      <c r="E43" s="1451"/>
      <c r="F43" s="1452"/>
      <c r="G43" s="166"/>
      <c r="H43" s="752"/>
      <c r="I43" s="709">
        <f t="shared" si="2"/>
        <v>0</v>
      </c>
    </row>
    <row r="44" spans="1:9" ht="15.75" thickBot="1" x14ac:dyDescent="0.25">
      <c r="A44" s="1453"/>
      <c r="B44" s="1454"/>
      <c r="C44" s="1454"/>
      <c r="D44" s="1454"/>
      <c r="E44" s="1454"/>
      <c r="F44" s="1455"/>
      <c r="G44" s="190"/>
      <c r="H44" s="753"/>
      <c r="I44" s="710">
        <f t="shared" si="2"/>
        <v>0</v>
      </c>
    </row>
    <row r="45" spans="1:9" x14ac:dyDescent="0.2">
      <c r="A45" s="255" t="s">
        <v>269</v>
      </c>
      <c r="B45" s="256"/>
      <c r="C45" s="256"/>
      <c r="D45" s="256"/>
      <c r="E45" s="256"/>
      <c r="F45" s="256"/>
      <c r="G45" s="256"/>
      <c r="H45" s="754" t="s">
        <v>343</v>
      </c>
      <c r="I45" s="711">
        <f>SUM(I38:I44)</f>
        <v>0</v>
      </c>
    </row>
    <row r="46" spans="1:9" ht="15.75" thickBot="1" x14ac:dyDescent="0.25">
      <c r="A46" s="176"/>
      <c r="B46" s="117"/>
      <c r="C46" s="117"/>
      <c r="D46" s="117"/>
      <c r="E46" s="117"/>
      <c r="F46" s="117"/>
      <c r="G46" s="117"/>
      <c r="H46" s="755" t="s">
        <v>289</v>
      </c>
      <c r="I46" s="742"/>
    </row>
    <row r="47" spans="1:9" ht="15.75" thickTop="1" x14ac:dyDescent="0.2">
      <c r="A47" s="181" t="s">
        <v>67</v>
      </c>
      <c r="B47" s="210"/>
      <c r="C47" s="210"/>
      <c r="D47" s="210"/>
      <c r="E47" s="210"/>
      <c r="F47" s="210"/>
      <c r="G47" s="210"/>
      <c r="H47" s="759"/>
      <c r="I47" s="746"/>
    </row>
    <row r="48" spans="1:9" ht="30" x14ac:dyDescent="0.2">
      <c r="A48" s="201" t="s">
        <v>4</v>
      </c>
      <c r="B48" s="208" t="s">
        <v>12</v>
      </c>
      <c r="C48" s="158" t="s">
        <v>68</v>
      </c>
      <c r="D48" s="1460" t="s">
        <v>69</v>
      </c>
      <c r="E48" s="1461"/>
      <c r="F48" s="208" t="s">
        <v>13</v>
      </c>
      <c r="G48" s="208" t="s">
        <v>14</v>
      </c>
      <c r="H48" s="757" t="s">
        <v>5</v>
      </c>
      <c r="I48" s="744" t="s">
        <v>41</v>
      </c>
    </row>
    <row r="49" spans="1:9" x14ac:dyDescent="0.2">
      <c r="A49" s="183"/>
      <c r="B49" s="184"/>
      <c r="C49" s="184"/>
      <c r="D49" s="1462"/>
      <c r="E49" s="1449"/>
      <c r="F49" s="184"/>
      <c r="G49" s="184"/>
      <c r="H49" s="738"/>
      <c r="I49" s="708">
        <f t="shared" ref="I49:I61" si="3">C49*H49</f>
        <v>0</v>
      </c>
    </row>
    <row r="50" spans="1:9" x14ac:dyDescent="0.2">
      <c r="A50" s="162"/>
      <c r="B50" s="166"/>
      <c r="C50" s="166"/>
      <c r="D50" s="1459"/>
      <c r="E50" s="1452"/>
      <c r="F50" s="166"/>
      <c r="G50" s="166"/>
      <c r="H50" s="739"/>
      <c r="I50" s="709">
        <f t="shared" si="3"/>
        <v>0</v>
      </c>
    </row>
    <row r="51" spans="1:9" x14ac:dyDescent="0.2">
      <c r="A51" s="162"/>
      <c r="B51" s="166"/>
      <c r="C51" s="166"/>
      <c r="D51" s="1459"/>
      <c r="E51" s="1452"/>
      <c r="F51" s="166"/>
      <c r="G51" s="166"/>
      <c r="H51" s="739"/>
      <c r="I51" s="709">
        <f t="shared" si="3"/>
        <v>0</v>
      </c>
    </row>
    <row r="52" spans="1:9" x14ac:dyDescent="0.2">
      <c r="A52" s="162"/>
      <c r="B52" s="166"/>
      <c r="C52" s="166"/>
      <c r="D52" s="1459"/>
      <c r="E52" s="1452"/>
      <c r="F52" s="166"/>
      <c r="G52" s="166"/>
      <c r="H52" s="739"/>
      <c r="I52" s="709">
        <f t="shared" si="3"/>
        <v>0</v>
      </c>
    </row>
    <row r="53" spans="1:9" x14ac:dyDescent="0.2">
      <c r="A53" s="162"/>
      <c r="B53" s="166"/>
      <c r="C53" s="166"/>
      <c r="D53" s="1459"/>
      <c r="E53" s="1452"/>
      <c r="F53" s="166"/>
      <c r="G53" s="166"/>
      <c r="H53" s="739"/>
      <c r="I53" s="709">
        <f t="shared" si="3"/>
        <v>0</v>
      </c>
    </row>
    <row r="54" spans="1:9" x14ac:dyDescent="0.2">
      <c r="A54" s="162"/>
      <c r="B54" s="166"/>
      <c r="C54" s="166"/>
      <c r="D54" s="1459"/>
      <c r="E54" s="1452"/>
      <c r="F54" s="166"/>
      <c r="G54" s="166"/>
      <c r="H54" s="739"/>
      <c r="I54" s="709">
        <f t="shared" si="3"/>
        <v>0</v>
      </c>
    </row>
    <row r="55" spans="1:9" x14ac:dyDescent="0.2">
      <c r="A55" s="162"/>
      <c r="B55" s="166"/>
      <c r="C55" s="166"/>
      <c r="D55" s="1459"/>
      <c r="E55" s="1452"/>
      <c r="F55" s="166"/>
      <c r="G55" s="166"/>
      <c r="H55" s="739"/>
      <c r="I55" s="709">
        <f t="shared" si="3"/>
        <v>0</v>
      </c>
    </row>
    <row r="56" spans="1:9" x14ac:dyDescent="0.2">
      <c r="A56" s="162"/>
      <c r="B56" s="166"/>
      <c r="C56" s="166"/>
      <c r="D56" s="1459"/>
      <c r="E56" s="1452"/>
      <c r="F56" s="166"/>
      <c r="G56" s="166"/>
      <c r="H56" s="739"/>
      <c r="I56" s="709">
        <f t="shared" si="3"/>
        <v>0</v>
      </c>
    </row>
    <row r="57" spans="1:9" x14ac:dyDescent="0.2">
      <c r="A57" s="162"/>
      <c r="B57" s="166"/>
      <c r="C57" s="166"/>
      <c r="D57" s="1459"/>
      <c r="E57" s="1452"/>
      <c r="F57" s="166"/>
      <c r="G57" s="166"/>
      <c r="H57" s="739"/>
      <c r="I57" s="709">
        <f t="shared" si="3"/>
        <v>0</v>
      </c>
    </row>
    <row r="58" spans="1:9" x14ac:dyDescent="0.2">
      <c r="A58" s="162"/>
      <c r="B58" s="166"/>
      <c r="C58" s="166"/>
      <c r="D58" s="1459"/>
      <c r="E58" s="1452"/>
      <c r="F58" s="166"/>
      <c r="G58" s="166"/>
      <c r="H58" s="739"/>
      <c r="I58" s="709">
        <f t="shared" si="3"/>
        <v>0</v>
      </c>
    </row>
    <row r="59" spans="1:9" x14ac:dyDescent="0.2">
      <c r="A59" s="162"/>
      <c r="B59" s="166"/>
      <c r="C59" s="166"/>
      <c r="D59" s="1459"/>
      <c r="E59" s="1452"/>
      <c r="F59" s="166"/>
      <c r="G59" s="166"/>
      <c r="H59" s="739"/>
      <c r="I59" s="709">
        <f t="shared" si="3"/>
        <v>0</v>
      </c>
    </row>
    <row r="60" spans="1:9" x14ac:dyDescent="0.2">
      <c r="A60" s="162"/>
      <c r="B60" s="166"/>
      <c r="C60" s="166"/>
      <c r="D60" s="1459"/>
      <c r="E60" s="1452"/>
      <c r="F60" s="166"/>
      <c r="G60" s="166"/>
      <c r="H60" s="739"/>
      <c r="I60" s="709">
        <f t="shared" si="3"/>
        <v>0</v>
      </c>
    </row>
    <row r="61" spans="1:9" x14ac:dyDescent="0.2">
      <c r="A61" s="167"/>
      <c r="B61" s="168"/>
      <c r="C61" s="168"/>
      <c r="D61" s="1463"/>
      <c r="E61" s="1455"/>
      <c r="F61" s="168"/>
      <c r="G61" s="168"/>
      <c r="H61" s="760"/>
      <c r="I61" s="747">
        <f t="shared" si="3"/>
        <v>0</v>
      </c>
    </row>
    <row r="62" spans="1:9" x14ac:dyDescent="0.2">
      <c r="A62" s="367"/>
      <c r="B62" s="368"/>
      <c r="C62" s="368"/>
      <c r="D62" s="368"/>
      <c r="E62" s="368"/>
      <c r="F62" s="368"/>
      <c r="G62" s="368"/>
      <c r="H62" s="369" t="s">
        <v>182</v>
      </c>
      <c r="I62" s="748">
        <f>SUM(I49:I61)</f>
        <v>0</v>
      </c>
    </row>
    <row r="63" spans="1:9" ht="15.75" thickBot="1" x14ac:dyDescent="0.25">
      <c r="A63" s="367"/>
      <c r="B63" s="368"/>
      <c r="C63" s="368"/>
      <c r="D63" s="368"/>
      <c r="E63" s="368"/>
      <c r="F63" s="368"/>
      <c r="G63" s="368"/>
      <c r="H63" s="373" t="s">
        <v>289</v>
      </c>
      <c r="I63" s="749"/>
    </row>
    <row r="64" spans="1:9" x14ac:dyDescent="0.2">
      <c r="A64" s="367"/>
      <c r="B64" s="368"/>
      <c r="C64" s="368"/>
      <c r="D64" s="741"/>
      <c r="E64" s="741"/>
      <c r="F64" s="741"/>
      <c r="G64" s="741"/>
      <c r="H64" s="374" t="s">
        <v>245</v>
      </c>
      <c r="I64" s="711">
        <f>I15+I34+I45+I62</f>
        <v>0</v>
      </c>
    </row>
    <row r="65" spans="1:9" ht="15.75" thickBot="1" x14ac:dyDescent="0.25">
      <c r="A65" s="371"/>
      <c r="B65" s="372"/>
      <c r="C65" s="372"/>
      <c r="D65" s="372"/>
      <c r="E65" s="372"/>
      <c r="F65" s="372"/>
      <c r="G65" s="372"/>
      <c r="H65" s="254" t="s">
        <v>289</v>
      </c>
      <c r="I65" s="750">
        <f>I16+I35+I46+I63</f>
        <v>0</v>
      </c>
    </row>
    <row r="66"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1">
    <mergeCell ref="D58:E58"/>
    <mergeCell ref="D59:E59"/>
    <mergeCell ref="D60:E60"/>
    <mergeCell ref="D61:E61"/>
    <mergeCell ref="D54:E54"/>
    <mergeCell ref="D55:E55"/>
    <mergeCell ref="D56:E56"/>
    <mergeCell ref="D57:E57"/>
    <mergeCell ref="D50:E50"/>
    <mergeCell ref="D51:E51"/>
    <mergeCell ref="D52:E52"/>
    <mergeCell ref="D53:E53"/>
    <mergeCell ref="A44:F44"/>
    <mergeCell ref="D48:E48"/>
    <mergeCell ref="D49:E49"/>
    <mergeCell ref="A40:F40"/>
    <mergeCell ref="A41:F41"/>
    <mergeCell ref="A42:F42"/>
    <mergeCell ref="A43:F43"/>
    <mergeCell ref="A37:F37"/>
    <mergeCell ref="A38:F38"/>
    <mergeCell ref="A39:F39"/>
    <mergeCell ref="A30:E30"/>
    <mergeCell ref="A31:E31"/>
    <mergeCell ref="A32:E32"/>
    <mergeCell ref="A33:E33"/>
    <mergeCell ref="A20:E20"/>
    <mergeCell ref="A27:E27"/>
    <mergeCell ref="A28:E28"/>
    <mergeCell ref="A29:E29"/>
    <mergeCell ref="A18:E18"/>
    <mergeCell ref="A19:E19"/>
    <mergeCell ref="A10:F10"/>
    <mergeCell ref="A11:F11"/>
    <mergeCell ref="A12:F12"/>
    <mergeCell ref="A13:F13"/>
    <mergeCell ref="D3:E3"/>
    <mergeCell ref="A7:F7"/>
    <mergeCell ref="A8:F8"/>
    <mergeCell ref="A9:F9"/>
    <mergeCell ref="A14:F14"/>
  </mergeCells>
  <phoneticPr fontId="46" type="noConversion"/>
  <pageMargins left="0.78740157480314965" right="0.47244094488188981" top="0.78740157480314965" bottom="0.78740157480314965" header="0.51181102362204722" footer="0.51181102362204722"/>
  <pageSetup paperSize="9" scale="67" orientation="portrait" horizontalDpi="300" verticalDpi="300" r:id="rId2"/>
  <headerFooter alignWithMargins="0"/>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1"/>
  <sheetViews>
    <sheetView zoomScale="75" zoomScaleNormal="75" zoomScaleSheetLayoutView="90" workbookViewId="0"/>
  </sheetViews>
  <sheetFormatPr defaultRowHeight="15" x14ac:dyDescent="0.2"/>
  <cols>
    <col min="1" max="1" width="12" customWidth="1"/>
    <col min="2" max="2" width="26.21875" customWidth="1"/>
    <col min="3" max="4" width="10.77734375" customWidth="1"/>
    <col min="5" max="5" width="9.33203125" customWidth="1"/>
    <col min="6" max="6" width="11" customWidth="1"/>
    <col min="7" max="7" width="9" bestFit="1" customWidth="1"/>
    <col min="8" max="8" width="13.109375" customWidth="1"/>
  </cols>
  <sheetData>
    <row r="1" spans="1:8" ht="18.75" thickTop="1" x14ac:dyDescent="0.2">
      <c r="A1" s="1498" t="s">
        <v>70</v>
      </c>
      <c r="B1" s="149"/>
      <c r="C1" s="149"/>
      <c r="D1" s="149"/>
      <c r="E1" s="149"/>
      <c r="F1" s="149"/>
      <c r="G1" s="149"/>
      <c r="H1" s="150"/>
    </row>
    <row r="2" spans="1:8" ht="15.75" x14ac:dyDescent="0.2">
      <c r="A2" s="151" t="s">
        <v>175</v>
      </c>
      <c r="B2" s="93"/>
      <c r="C2" s="93"/>
      <c r="D2" s="93"/>
      <c r="E2" s="242" t="s">
        <v>192</v>
      </c>
      <c r="F2" s="93"/>
      <c r="G2" s="93"/>
      <c r="H2" s="94"/>
    </row>
    <row r="3" spans="1:8" ht="16.5" thickBot="1" x14ac:dyDescent="0.25">
      <c r="A3" s="1464" t="s">
        <v>28</v>
      </c>
      <c r="B3" s="1465"/>
      <c r="C3" s="1501">
        <f>'Input Data'!$D$28</f>
        <v>0</v>
      </c>
      <c r="D3" s="1466" t="s">
        <v>249</v>
      </c>
      <c r="E3" s="1467"/>
      <c r="F3" s="356">
        <f>'Input Data'!$D$6</f>
        <v>0</v>
      </c>
      <c r="G3" s="96"/>
      <c r="H3" s="146"/>
    </row>
    <row r="4" spans="1:8" ht="15.75" thickTop="1" x14ac:dyDescent="0.2">
      <c r="A4" s="170"/>
      <c r="B4" s="171"/>
      <c r="C4" s="180"/>
      <c r="D4" s="180"/>
      <c r="E4" s="180"/>
      <c r="F4" s="93"/>
      <c r="G4" s="93"/>
      <c r="H4" s="94"/>
    </row>
    <row r="5" spans="1:8" x14ac:dyDescent="0.2">
      <c r="A5" s="181" t="s">
        <v>71</v>
      </c>
      <c r="B5" s="154"/>
      <c r="C5" s="154"/>
      <c r="D5" s="154"/>
      <c r="E5" s="154"/>
      <c r="F5" s="154"/>
      <c r="G5" s="154"/>
      <c r="H5" s="155"/>
    </row>
    <row r="6" spans="1:8" ht="30" x14ac:dyDescent="0.2">
      <c r="A6" s="769" t="s">
        <v>72</v>
      </c>
      <c r="B6" s="766" t="s">
        <v>38</v>
      </c>
      <c r="C6" s="770" t="s">
        <v>24</v>
      </c>
      <c r="D6" s="771"/>
      <c r="E6" s="766" t="s">
        <v>119</v>
      </c>
      <c r="F6" s="766" t="s">
        <v>73</v>
      </c>
      <c r="G6" s="766" t="s">
        <v>342</v>
      </c>
      <c r="H6" s="772" t="s">
        <v>8</v>
      </c>
    </row>
    <row r="7" spans="1:8" x14ac:dyDescent="0.2">
      <c r="A7" s="183"/>
      <c r="B7" s="184"/>
      <c r="C7" s="185"/>
      <c r="D7" s="186"/>
      <c r="E7" s="184"/>
      <c r="F7" s="184"/>
      <c r="G7" s="738"/>
      <c r="H7" s="708">
        <f t="shared" ref="H7:H16" si="0">F7*G7</f>
        <v>0</v>
      </c>
    </row>
    <row r="8" spans="1:8" x14ac:dyDescent="0.2">
      <c r="A8" s="162"/>
      <c r="B8" s="166"/>
      <c r="C8" s="163"/>
      <c r="D8" s="165"/>
      <c r="E8" s="166"/>
      <c r="F8" s="166"/>
      <c r="G8" s="739"/>
      <c r="H8" s="709">
        <f t="shared" si="0"/>
        <v>0</v>
      </c>
    </row>
    <row r="9" spans="1:8" x14ac:dyDescent="0.2">
      <c r="A9" s="162"/>
      <c r="B9" s="166"/>
      <c r="C9" s="163"/>
      <c r="D9" s="165"/>
      <c r="E9" s="166"/>
      <c r="F9" s="166"/>
      <c r="G9" s="739"/>
      <c r="H9" s="709">
        <f t="shared" si="0"/>
        <v>0</v>
      </c>
    </row>
    <row r="10" spans="1:8" x14ac:dyDescent="0.2">
      <c r="A10" s="162"/>
      <c r="B10" s="166"/>
      <c r="C10" s="163"/>
      <c r="D10" s="165"/>
      <c r="E10" s="166"/>
      <c r="F10" s="166"/>
      <c r="G10" s="739"/>
      <c r="H10" s="709">
        <f t="shared" si="0"/>
        <v>0</v>
      </c>
    </row>
    <row r="11" spans="1:8" x14ac:dyDescent="0.2">
      <c r="A11" s="162"/>
      <c r="B11" s="166"/>
      <c r="C11" s="163"/>
      <c r="D11" s="165"/>
      <c r="E11" s="166"/>
      <c r="F11" s="166"/>
      <c r="G11" s="739"/>
      <c r="H11" s="709">
        <f t="shared" si="0"/>
        <v>0</v>
      </c>
    </row>
    <row r="12" spans="1:8" x14ac:dyDescent="0.2">
      <c r="A12" s="162"/>
      <c r="B12" s="166"/>
      <c r="C12" s="163"/>
      <c r="D12" s="165"/>
      <c r="E12" s="166"/>
      <c r="F12" s="166"/>
      <c r="G12" s="739"/>
      <c r="H12" s="709">
        <f t="shared" si="0"/>
        <v>0</v>
      </c>
    </row>
    <row r="13" spans="1:8" x14ac:dyDescent="0.2">
      <c r="A13" s="162"/>
      <c r="B13" s="166"/>
      <c r="C13" s="163"/>
      <c r="D13" s="165"/>
      <c r="E13" s="166"/>
      <c r="F13" s="166"/>
      <c r="G13" s="739"/>
      <c r="H13" s="709">
        <f t="shared" si="0"/>
        <v>0</v>
      </c>
    </row>
    <row r="14" spans="1:8" x14ac:dyDescent="0.2">
      <c r="A14" s="162"/>
      <c r="B14" s="166"/>
      <c r="C14" s="163"/>
      <c r="D14" s="165"/>
      <c r="E14" s="166"/>
      <c r="F14" s="166"/>
      <c r="G14" s="739"/>
      <c r="H14" s="709">
        <f t="shared" si="0"/>
        <v>0</v>
      </c>
    </row>
    <row r="15" spans="1:8" x14ac:dyDescent="0.2">
      <c r="A15" s="162"/>
      <c r="B15" s="166"/>
      <c r="C15" s="163"/>
      <c r="D15" s="165"/>
      <c r="E15" s="166"/>
      <c r="F15" s="166"/>
      <c r="G15" s="739"/>
      <c r="H15" s="709">
        <f t="shared" si="0"/>
        <v>0</v>
      </c>
    </row>
    <row r="16" spans="1:8" ht="15.75" thickBot="1" x14ac:dyDescent="0.25">
      <c r="A16" s="189"/>
      <c r="B16" s="190"/>
      <c r="C16" s="191"/>
      <c r="D16" s="192"/>
      <c r="E16" s="190"/>
      <c r="F16" s="190"/>
      <c r="G16" s="740"/>
      <c r="H16" s="710">
        <f t="shared" si="0"/>
        <v>0</v>
      </c>
    </row>
    <row r="17" spans="1:8" x14ac:dyDescent="0.2">
      <c r="A17" s="255"/>
      <c r="B17" s="256"/>
      <c r="C17" s="256"/>
      <c r="D17" s="256"/>
      <c r="E17" s="256"/>
      <c r="F17" s="256"/>
      <c r="G17" s="257" t="s">
        <v>74</v>
      </c>
      <c r="H17" s="711">
        <f>SUM(H7:H16)</f>
        <v>0</v>
      </c>
    </row>
    <row r="18" spans="1:8" ht="15.75" thickBot="1" x14ac:dyDescent="0.25">
      <c r="A18" s="92"/>
      <c r="B18" s="93"/>
      <c r="C18" s="93"/>
      <c r="D18" s="93"/>
      <c r="E18" s="93"/>
      <c r="F18" s="93"/>
      <c r="G18" s="373" t="s">
        <v>289</v>
      </c>
      <c r="H18" s="749"/>
    </row>
    <row r="19" spans="1:8" x14ac:dyDescent="0.2">
      <c r="A19" s="181" t="s">
        <v>75</v>
      </c>
      <c r="B19" s="106"/>
      <c r="C19" s="106"/>
      <c r="D19" s="106"/>
      <c r="E19" s="106"/>
      <c r="F19" s="106"/>
      <c r="G19" s="106"/>
      <c r="H19" s="776"/>
    </row>
    <row r="20" spans="1:8" ht="45" x14ac:dyDescent="0.2">
      <c r="A20" s="769" t="s">
        <v>4</v>
      </c>
      <c r="B20" s="770" t="s">
        <v>38</v>
      </c>
      <c r="C20" s="773"/>
      <c r="D20" s="770" t="s">
        <v>24</v>
      </c>
      <c r="E20" s="771"/>
      <c r="F20" s="766" t="s">
        <v>345</v>
      </c>
      <c r="G20" s="766" t="s">
        <v>344</v>
      </c>
      <c r="H20" s="768" t="s">
        <v>8</v>
      </c>
    </row>
    <row r="21" spans="1:8" x14ac:dyDescent="0.2">
      <c r="A21" s="183"/>
      <c r="B21" s="185"/>
      <c r="C21" s="194"/>
      <c r="D21" s="185"/>
      <c r="E21" s="186"/>
      <c r="F21" s="758"/>
      <c r="G21" s="785"/>
      <c r="H21" s="708">
        <f t="shared" ref="H21:H30" si="1">F21*G21</f>
        <v>0</v>
      </c>
    </row>
    <row r="22" spans="1:8" x14ac:dyDescent="0.2">
      <c r="A22" s="162"/>
      <c r="B22" s="163"/>
      <c r="C22" s="164"/>
      <c r="D22" s="163"/>
      <c r="E22" s="165"/>
      <c r="F22" s="739"/>
      <c r="G22" s="786"/>
      <c r="H22" s="709">
        <f t="shared" si="1"/>
        <v>0</v>
      </c>
    </row>
    <row r="23" spans="1:8" x14ac:dyDescent="0.2">
      <c r="A23" s="162"/>
      <c r="B23" s="163"/>
      <c r="C23" s="164"/>
      <c r="D23" s="163"/>
      <c r="E23" s="165"/>
      <c r="F23" s="739"/>
      <c r="G23" s="786"/>
      <c r="H23" s="709">
        <f t="shared" si="1"/>
        <v>0</v>
      </c>
    </row>
    <row r="24" spans="1:8" x14ac:dyDescent="0.2">
      <c r="A24" s="162"/>
      <c r="B24" s="163"/>
      <c r="C24" s="164"/>
      <c r="D24" s="163"/>
      <c r="E24" s="165"/>
      <c r="F24" s="739"/>
      <c r="G24" s="786"/>
      <c r="H24" s="709">
        <f t="shared" si="1"/>
        <v>0</v>
      </c>
    </row>
    <row r="25" spans="1:8" x14ac:dyDescent="0.2">
      <c r="A25" s="162"/>
      <c r="B25" s="163"/>
      <c r="C25" s="164"/>
      <c r="D25" s="163"/>
      <c r="E25" s="165"/>
      <c r="F25" s="739"/>
      <c r="G25" s="786"/>
      <c r="H25" s="709">
        <f t="shared" si="1"/>
        <v>0</v>
      </c>
    </row>
    <row r="26" spans="1:8" x14ac:dyDescent="0.2">
      <c r="A26" s="162"/>
      <c r="B26" s="163"/>
      <c r="C26" s="164"/>
      <c r="D26" s="163"/>
      <c r="E26" s="165"/>
      <c r="F26" s="739"/>
      <c r="G26" s="786"/>
      <c r="H26" s="709">
        <f t="shared" si="1"/>
        <v>0</v>
      </c>
    </row>
    <row r="27" spans="1:8" x14ac:dyDescent="0.2">
      <c r="A27" s="162"/>
      <c r="B27" s="163"/>
      <c r="C27" s="164"/>
      <c r="D27" s="163"/>
      <c r="E27" s="165"/>
      <c r="F27" s="739"/>
      <c r="G27" s="786"/>
      <c r="H27" s="709">
        <f t="shared" si="1"/>
        <v>0</v>
      </c>
    </row>
    <row r="28" spans="1:8" x14ac:dyDescent="0.2">
      <c r="A28" s="162"/>
      <c r="B28" s="163"/>
      <c r="C28" s="164"/>
      <c r="D28" s="163"/>
      <c r="E28" s="165"/>
      <c r="F28" s="739"/>
      <c r="G28" s="786"/>
      <c r="H28" s="709">
        <f t="shared" si="1"/>
        <v>0</v>
      </c>
    </row>
    <row r="29" spans="1:8" x14ac:dyDescent="0.2">
      <c r="A29" s="162"/>
      <c r="B29" s="163"/>
      <c r="C29" s="164"/>
      <c r="D29" s="163"/>
      <c r="E29" s="165"/>
      <c r="F29" s="739"/>
      <c r="G29" s="786"/>
      <c r="H29" s="709">
        <f t="shared" si="1"/>
        <v>0</v>
      </c>
    </row>
    <row r="30" spans="1:8" ht="15.75" thickBot="1" x14ac:dyDescent="0.25">
      <c r="A30" s="189"/>
      <c r="B30" s="191"/>
      <c r="C30" s="195"/>
      <c r="D30" s="191"/>
      <c r="E30" s="192"/>
      <c r="F30" s="740"/>
      <c r="G30" s="787"/>
      <c r="H30" s="710">
        <f t="shared" si="1"/>
        <v>0</v>
      </c>
    </row>
    <row r="31" spans="1:8" x14ac:dyDescent="0.2">
      <c r="A31" s="255"/>
      <c r="B31" s="256"/>
      <c r="C31" s="256"/>
      <c r="D31" s="256"/>
      <c r="E31" s="256"/>
      <c r="F31" s="256"/>
      <c r="G31" s="257" t="s">
        <v>76</v>
      </c>
      <c r="H31" s="711">
        <f>SUM(H21:H30)</f>
        <v>0</v>
      </c>
    </row>
    <row r="32" spans="1:8" ht="15.75" thickBot="1" x14ac:dyDescent="0.25">
      <c r="A32" s="176"/>
      <c r="B32" s="117"/>
      <c r="C32" s="117"/>
      <c r="D32" s="117"/>
      <c r="E32" s="117"/>
      <c r="F32" s="117"/>
      <c r="G32" s="373" t="s">
        <v>289</v>
      </c>
      <c r="H32" s="749"/>
    </row>
    <row r="33" spans="1:8" x14ac:dyDescent="0.2">
      <c r="A33" s="181" t="s">
        <v>77</v>
      </c>
      <c r="B33" s="154"/>
      <c r="C33" s="154"/>
      <c r="D33" s="154"/>
      <c r="E33" s="154"/>
      <c r="F33" s="154"/>
      <c r="G33" s="154"/>
      <c r="H33" s="718"/>
    </row>
    <row r="34" spans="1:8" ht="45" x14ac:dyDescent="0.2">
      <c r="A34" s="769" t="s">
        <v>4</v>
      </c>
      <c r="B34" s="671" t="s">
        <v>38</v>
      </c>
      <c r="C34" s="771"/>
      <c r="D34" s="766" t="s">
        <v>78</v>
      </c>
      <c r="E34" s="766" t="s">
        <v>79</v>
      </c>
      <c r="F34" s="766" t="s">
        <v>80</v>
      </c>
      <c r="G34" s="766" t="s">
        <v>346</v>
      </c>
      <c r="H34" s="768" t="s">
        <v>8</v>
      </c>
    </row>
    <row r="35" spans="1:8" x14ac:dyDescent="0.2">
      <c r="A35" s="197"/>
      <c r="B35" s="198"/>
      <c r="C35" s="199"/>
      <c r="D35" s="293"/>
      <c r="E35" s="293"/>
      <c r="F35" s="200"/>
      <c r="G35" s="751"/>
      <c r="H35" s="777">
        <f>G35*E35</f>
        <v>0</v>
      </c>
    </row>
    <row r="36" spans="1:8" x14ac:dyDescent="0.2">
      <c r="A36" s="162"/>
      <c r="B36" s="163"/>
      <c r="C36" s="165"/>
      <c r="D36" s="291"/>
      <c r="E36" s="291"/>
      <c r="F36" s="166"/>
      <c r="G36" s="752"/>
      <c r="H36" s="778">
        <f t="shared" ref="H36:H41" si="2">G36*E36</f>
        <v>0</v>
      </c>
    </row>
    <row r="37" spans="1:8" x14ac:dyDescent="0.2">
      <c r="A37" s="162"/>
      <c r="B37" s="163"/>
      <c r="C37" s="165"/>
      <c r="D37" s="291"/>
      <c r="E37" s="291"/>
      <c r="F37" s="166"/>
      <c r="G37" s="752"/>
      <c r="H37" s="778">
        <f t="shared" si="2"/>
        <v>0</v>
      </c>
    </row>
    <row r="38" spans="1:8" x14ac:dyDescent="0.2">
      <c r="A38" s="162"/>
      <c r="B38" s="163"/>
      <c r="C38" s="165"/>
      <c r="D38" s="291"/>
      <c r="E38" s="291"/>
      <c r="F38" s="166"/>
      <c r="G38" s="752"/>
      <c r="H38" s="778">
        <f t="shared" si="2"/>
        <v>0</v>
      </c>
    </row>
    <row r="39" spans="1:8" x14ac:dyDescent="0.2">
      <c r="A39" s="162"/>
      <c r="B39" s="163"/>
      <c r="C39" s="165"/>
      <c r="D39" s="291"/>
      <c r="E39" s="291"/>
      <c r="F39" s="166"/>
      <c r="G39" s="752"/>
      <c r="H39" s="778">
        <f t="shared" si="2"/>
        <v>0</v>
      </c>
    </row>
    <row r="40" spans="1:8" x14ac:dyDescent="0.2">
      <c r="A40" s="162"/>
      <c r="B40" s="163"/>
      <c r="C40" s="165"/>
      <c r="D40" s="291"/>
      <c r="E40" s="291"/>
      <c r="F40" s="166"/>
      <c r="G40" s="752"/>
      <c r="H40" s="778">
        <f t="shared" si="2"/>
        <v>0</v>
      </c>
    </row>
    <row r="41" spans="1:8" x14ac:dyDescent="0.2">
      <c r="A41" s="162"/>
      <c r="B41" s="163"/>
      <c r="C41" s="165"/>
      <c r="D41" s="291"/>
      <c r="E41" s="291"/>
      <c r="F41" s="166"/>
      <c r="G41" s="752"/>
      <c r="H41" s="778">
        <f t="shared" si="2"/>
        <v>0</v>
      </c>
    </row>
    <row r="42" spans="1:8" x14ac:dyDescent="0.2">
      <c r="A42" s="162"/>
      <c r="B42" s="163"/>
      <c r="C42" s="165"/>
      <c r="D42" s="291"/>
      <c r="E42" s="291"/>
      <c r="F42" s="166"/>
      <c r="G42" s="752"/>
      <c r="H42" s="778">
        <f>G42*E42</f>
        <v>0</v>
      </c>
    </row>
    <row r="43" spans="1:8" x14ac:dyDescent="0.2">
      <c r="A43" s="162"/>
      <c r="B43" s="163"/>
      <c r="C43" s="165"/>
      <c r="D43" s="291"/>
      <c r="E43" s="291"/>
      <c r="F43" s="166"/>
      <c r="G43" s="752"/>
      <c r="H43" s="778">
        <f>G43*E43</f>
        <v>0</v>
      </c>
    </row>
    <row r="44" spans="1:8" ht="15.75" thickBot="1" x14ac:dyDescent="0.25">
      <c r="A44" s="270"/>
      <c r="B44" s="271"/>
      <c r="C44" s="272"/>
      <c r="D44" s="294"/>
      <c r="E44" s="294"/>
      <c r="F44" s="273"/>
      <c r="G44" s="788"/>
      <c r="H44" s="779">
        <f>G44*E44</f>
        <v>0</v>
      </c>
    </row>
    <row r="45" spans="1:8" x14ac:dyDescent="0.2">
      <c r="A45" s="255"/>
      <c r="B45" s="256"/>
      <c r="C45" s="256"/>
      <c r="D45" s="256"/>
      <c r="E45" s="256"/>
      <c r="F45" s="256"/>
      <c r="G45" s="257" t="s">
        <v>183</v>
      </c>
      <c r="H45" s="780">
        <f>SUM(H35:H44)</f>
        <v>0</v>
      </c>
    </row>
    <row r="46" spans="1:8" ht="15.75" thickBot="1" x14ac:dyDescent="0.25">
      <c r="A46" s="92"/>
      <c r="B46" s="93"/>
      <c r="C46" s="93"/>
      <c r="D46" s="93"/>
      <c r="E46" s="93"/>
      <c r="F46" s="93"/>
      <c r="G46" s="373" t="s">
        <v>289</v>
      </c>
      <c r="H46" s="749"/>
    </row>
    <row r="47" spans="1:8" x14ac:dyDescent="0.2">
      <c r="A47" s="181" t="s">
        <v>81</v>
      </c>
      <c r="B47" s="154"/>
      <c r="C47" s="154"/>
      <c r="D47" s="154"/>
      <c r="E47" s="154"/>
      <c r="F47" s="154"/>
      <c r="G47" s="154"/>
      <c r="H47" s="718"/>
    </row>
    <row r="48" spans="1:8" ht="45" x14ac:dyDescent="0.2">
      <c r="A48" s="774" t="s">
        <v>4</v>
      </c>
      <c r="B48" s="671" t="s">
        <v>31</v>
      </c>
      <c r="C48" s="775"/>
      <c r="D48" s="766" t="s">
        <v>82</v>
      </c>
      <c r="E48" s="766" t="s">
        <v>83</v>
      </c>
      <c r="F48" s="766" t="s">
        <v>84</v>
      </c>
      <c r="G48" s="766" t="s">
        <v>347</v>
      </c>
      <c r="H48" s="768" t="s">
        <v>41</v>
      </c>
    </row>
    <row r="49" spans="1:8" x14ac:dyDescent="0.2">
      <c r="A49" s="183"/>
      <c r="B49" s="185"/>
      <c r="C49" s="202"/>
      <c r="D49" s="184"/>
      <c r="E49" s="184"/>
      <c r="F49" s="184"/>
      <c r="G49" s="758"/>
      <c r="H49" s="781">
        <f>G49*F49</f>
        <v>0</v>
      </c>
    </row>
    <row r="50" spans="1:8" x14ac:dyDescent="0.2">
      <c r="A50" s="162"/>
      <c r="B50" s="163"/>
      <c r="C50" s="203"/>
      <c r="D50" s="163"/>
      <c r="E50" s="166"/>
      <c r="F50" s="166"/>
      <c r="G50" s="752"/>
      <c r="H50" s="778"/>
    </row>
    <row r="51" spans="1:8" x14ac:dyDescent="0.2">
      <c r="A51" s="162"/>
      <c r="B51" s="163"/>
      <c r="C51" s="203"/>
      <c r="D51" s="163"/>
      <c r="E51" s="166"/>
      <c r="F51" s="166"/>
      <c r="G51" s="752"/>
      <c r="H51" s="778"/>
    </row>
    <row r="52" spans="1:8" x14ac:dyDescent="0.2">
      <c r="A52" s="162"/>
      <c r="B52" s="163"/>
      <c r="C52" s="203"/>
      <c r="D52" s="163"/>
      <c r="E52" s="166"/>
      <c r="F52" s="166"/>
      <c r="G52" s="752"/>
      <c r="H52" s="778"/>
    </row>
    <row r="53" spans="1:8" x14ac:dyDescent="0.2">
      <c r="A53" s="162"/>
      <c r="B53" s="163"/>
      <c r="C53" s="203"/>
      <c r="D53" s="163"/>
      <c r="E53" s="166"/>
      <c r="F53" s="166"/>
      <c r="G53" s="752"/>
      <c r="H53" s="778"/>
    </row>
    <row r="54" spans="1:8" x14ac:dyDescent="0.2">
      <c r="A54" s="162"/>
      <c r="B54" s="163"/>
      <c r="C54" s="203"/>
      <c r="D54" s="163"/>
      <c r="E54" s="166"/>
      <c r="F54" s="166"/>
      <c r="G54" s="752"/>
      <c r="H54" s="778"/>
    </row>
    <row r="55" spans="1:8" ht="15.75" thickBot="1" x14ac:dyDescent="0.25">
      <c r="A55" s="274"/>
      <c r="B55" s="198"/>
      <c r="C55" s="275"/>
      <c r="D55" s="198"/>
      <c r="E55" s="273"/>
      <c r="F55" s="200"/>
      <c r="G55" s="751"/>
      <c r="H55" s="782"/>
    </row>
    <row r="56" spans="1:8" x14ac:dyDescent="0.2">
      <c r="A56" s="255"/>
      <c r="B56" s="256"/>
      <c r="C56" s="256"/>
      <c r="D56" s="256"/>
      <c r="E56" s="276"/>
      <c r="F56" s="256"/>
      <c r="G56" s="257" t="s">
        <v>85</v>
      </c>
      <c r="H56" s="711">
        <f>SUM(H49:H55)</f>
        <v>0</v>
      </c>
    </row>
    <row r="57" spans="1:8" ht="15.75" thickBot="1" x14ac:dyDescent="0.25">
      <c r="A57" s="176"/>
      <c r="B57" s="117"/>
      <c r="C57" s="117"/>
      <c r="D57" s="117"/>
      <c r="E57" s="240"/>
      <c r="F57" s="117"/>
      <c r="G57" s="373" t="s">
        <v>289</v>
      </c>
      <c r="H57" s="749"/>
    </row>
    <row r="58" spans="1:8" ht="15.75" thickBot="1" x14ac:dyDescent="0.25">
      <c r="A58" s="277"/>
      <c r="B58" s="278"/>
      <c r="C58" s="278"/>
      <c r="D58" s="278"/>
      <c r="E58" s="278"/>
      <c r="F58" s="278"/>
      <c r="G58" s="279" t="s">
        <v>242</v>
      </c>
      <c r="H58" s="684">
        <f>H17+IF(AND(H31&gt;0,H17&gt;0),0,H31)+H45+H56</f>
        <v>0</v>
      </c>
    </row>
    <row r="59" spans="1:8" ht="16.5" thickTop="1" thickBot="1" x14ac:dyDescent="0.25">
      <c r="A59" s="177"/>
      <c r="B59" s="178"/>
      <c r="C59" s="178"/>
      <c r="D59" s="178"/>
      <c r="E59" s="178"/>
      <c r="F59" s="178"/>
      <c r="G59" s="239"/>
      <c r="H59" s="684"/>
    </row>
    <row r="60" spans="1:8" ht="16.5" thickTop="1" thickBot="1" x14ac:dyDescent="0.25">
      <c r="A60" s="204" t="str">
        <f>IF(AND(H31&gt;0,H17&gt;0),"You cannot claim for both Part Time and Full Time supervision","")</f>
        <v/>
      </c>
      <c r="B60" s="205"/>
      <c r="C60" s="205"/>
      <c r="D60" s="205"/>
      <c r="E60" s="205"/>
      <c r="F60" s="205"/>
      <c r="G60" s="241" t="s">
        <v>178</v>
      </c>
      <c r="H60" s="783">
        <f>H58/1.14</f>
        <v>0</v>
      </c>
    </row>
    <row r="61" spans="1:8" ht="16.5" thickTop="1" thickBot="1" x14ac:dyDescent="0.25">
      <c r="G61" s="373" t="s">
        <v>289</v>
      </c>
      <c r="H61" s="784">
        <f>(H18+IF(AND(H32&gt;0,H18&gt;0),0,H32)+H46+H57)/1.14</f>
        <v>0</v>
      </c>
    </row>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2">
    <mergeCell ref="A3:B3"/>
    <mergeCell ref="D3:E3"/>
  </mergeCells>
  <phoneticPr fontId="46" type="noConversion"/>
  <printOptions horizontalCentered="1"/>
  <pageMargins left="0.74803149606299213" right="0.74803149606299213" top="0.78740157480314965" bottom="0.78740157480314965" header="0.51181102362204722" footer="0.51181102362204722"/>
  <pageSetup paperSize="9" scale="70" orientation="portrait" r:id="rId2"/>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30"/>
  <sheetViews>
    <sheetView zoomScaleNormal="100" zoomScaleSheetLayoutView="90" workbookViewId="0"/>
  </sheetViews>
  <sheetFormatPr defaultRowHeight="15" x14ac:dyDescent="0.2"/>
  <cols>
    <col min="1" max="1" width="12.33203125" customWidth="1"/>
    <col min="4" max="4" width="12" customWidth="1"/>
    <col min="5" max="5" width="17.77734375" customWidth="1"/>
    <col min="8" max="8" width="9.109375" customWidth="1"/>
    <col min="9" max="9" width="12.88671875" customWidth="1"/>
  </cols>
  <sheetData>
    <row r="1" spans="1:9" ht="18.75" thickTop="1" x14ac:dyDescent="0.2">
      <c r="A1" s="1498" t="s">
        <v>88</v>
      </c>
      <c r="B1" s="149"/>
      <c r="C1" s="149"/>
      <c r="D1" s="149"/>
      <c r="E1" s="149"/>
      <c r="F1" s="149"/>
      <c r="G1" s="149"/>
      <c r="H1" s="149"/>
      <c r="I1" s="150"/>
    </row>
    <row r="2" spans="1:9" ht="15.75" x14ac:dyDescent="0.2">
      <c r="A2" s="151" t="s">
        <v>175</v>
      </c>
      <c r="B2" s="93"/>
      <c r="C2" s="93"/>
      <c r="D2" s="93"/>
      <c r="E2" s="93"/>
      <c r="F2" s="93"/>
      <c r="G2" s="93"/>
      <c r="H2" s="93"/>
      <c r="I2" s="94"/>
    </row>
    <row r="3" spans="1:9" ht="16.5" thickBot="1" x14ac:dyDescent="0.25">
      <c r="A3" s="1468" t="s">
        <v>28</v>
      </c>
      <c r="B3" s="1442"/>
      <c r="C3" s="1500">
        <f>'Input Data'!$D$28</f>
        <v>0</v>
      </c>
      <c r="D3" s="108" t="s">
        <v>249</v>
      </c>
      <c r="E3" s="356">
        <f>'Input Data'!$D$6</f>
        <v>0</v>
      </c>
      <c r="F3" s="93"/>
      <c r="G3" s="93"/>
      <c r="H3" s="93"/>
      <c r="I3" s="94"/>
    </row>
    <row r="4" spans="1:9" ht="16.5" thickTop="1" thickBot="1" x14ac:dyDescent="0.25">
      <c r="A4" s="145"/>
      <c r="B4" s="96"/>
      <c r="C4" s="96"/>
      <c r="D4" s="96"/>
      <c r="E4" s="96"/>
      <c r="F4" s="96"/>
      <c r="G4" s="96"/>
      <c r="H4" s="96"/>
      <c r="I4" s="146"/>
    </row>
    <row r="5" spans="1:9" ht="15.75" thickTop="1" x14ac:dyDescent="0.2">
      <c r="A5" s="92"/>
      <c r="B5" s="93"/>
      <c r="C5" s="93"/>
      <c r="D5" s="93"/>
      <c r="E5" s="93"/>
      <c r="F5" s="93"/>
      <c r="G5" s="93"/>
      <c r="H5" s="93"/>
      <c r="I5" s="94"/>
    </row>
    <row r="6" spans="1:9" x14ac:dyDescent="0.2">
      <c r="A6" s="153" t="s">
        <v>89</v>
      </c>
      <c r="B6" s="154"/>
      <c r="C6" s="154"/>
      <c r="D6" s="154"/>
      <c r="E6" s="154"/>
      <c r="F6" s="154"/>
      <c r="G6" s="154"/>
      <c r="H6" s="154"/>
      <c r="I6" s="155"/>
    </row>
    <row r="7" spans="1:9" ht="30" x14ac:dyDescent="0.2">
      <c r="A7" s="156" t="s">
        <v>4</v>
      </c>
      <c r="B7" s="1469" t="s">
        <v>90</v>
      </c>
      <c r="C7" s="1470"/>
      <c r="D7" s="1471"/>
      <c r="E7" s="158" t="s">
        <v>91</v>
      </c>
      <c r="F7" s="1469" t="s">
        <v>31</v>
      </c>
      <c r="G7" s="1470"/>
      <c r="H7" s="1471"/>
      <c r="I7" s="159" t="s">
        <v>41</v>
      </c>
    </row>
    <row r="8" spans="1:9" x14ac:dyDescent="0.2">
      <c r="A8" s="160"/>
      <c r="B8" s="1462"/>
      <c r="C8" s="1448"/>
      <c r="D8" s="1449"/>
      <c r="E8" s="161"/>
      <c r="F8" s="1462"/>
      <c r="G8" s="1448"/>
      <c r="H8" s="1449"/>
      <c r="I8" s="789"/>
    </row>
    <row r="9" spans="1:9" x14ac:dyDescent="0.2">
      <c r="A9" s="162"/>
      <c r="B9" s="1459"/>
      <c r="C9" s="1451"/>
      <c r="D9" s="1452"/>
      <c r="E9" s="166"/>
      <c r="F9" s="1459"/>
      <c r="G9" s="1451"/>
      <c r="H9" s="1452"/>
      <c r="I9" s="720"/>
    </row>
    <row r="10" spans="1:9" x14ac:dyDescent="0.2">
      <c r="A10" s="162"/>
      <c r="B10" s="1459"/>
      <c r="C10" s="1451"/>
      <c r="D10" s="1452"/>
      <c r="E10" s="166"/>
      <c r="F10" s="1459"/>
      <c r="G10" s="1451"/>
      <c r="H10" s="1452"/>
      <c r="I10" s="720"/>
    </row>
    <row r="11" spans="1:9" x14ac:dyDescent="0.2">
      <c r="A11" s="162"/>
      <c r="B11" s="1459"/>
      <c r="C11" s="1451"/>
      <c r="D11" s="1452"/>
      <c r="E11" s="166"/>
      <c r="F11" s="1459"/>
      <c r="G11" s="1451"/>
      <c r="H11" s="1452"/>
      <c r="I11" s="720"/>
    </row>
    <row r="12" spans="1:9" x14ac:dyDescent="0.2">
      <c r="A12" s="162"/>
      <c r="B12" s="1459"/>
      <c r="C12" s="1451"/>
      <c r="D12" s="1452"/>
      <c r="E12" s="166"/>
      <c r="F12" s="1459"/>
      <c r="G12" s="1451"/>
      <c r="H12" s="1452"/>
      <c r="I12" s="720"/>
    </row>
    <row r="13" spans="1:9" x14ac:dyDescent="0.2">
      <c r="A13" s="162"/>
      <c r="B13" s="1459"/>
      <c r="C13" s="1451"/>
      <c r="D13" s="1452"/>
      <c r="E13" s="166"/>
      <c r="F13" s="1459"/>
      <c r="G13" s="1451"/>
      <c r="H13" s="1452"/>
      <c r="I13" s="720"/>
    </row>
    <row r="14" spans="1:9" x14ac:dyDescent="0.2">
      <c r="A14" s="162"/>
      <c r="B14" s="1459"/>
      <c r="C14" s="1451"/>
      <c r="D14" s="1452"/>
      <c r="E14" s="166"/>
      <c r="F14" s="1459"/>
      <c r="G14" s="1451"/>
      <c r="H14" s="1452"/>
      <c r="I14" s="720"/>
    </row>
    <row r="15" spans="1:9" x14ac:dyDescent="0.2">
      <c r="A15" s="162"/>
      <c r="B15" s="1459"/>
      <c r="C15" s="1451"/>
      <c r="D15" s="1452"/>
      <c r="E15" s="166"/>
      <c r="F15" s="1459"/>
      <c r="G15" s="1451"/>
      <c r="H15" s="1452"/>
      <c r="I15" s="720"/>
    </row>
    <row r="16" spans="1:9" x14ac:dyDescent="0.2">
      <c r="A16" s="162"/>
      <c r="B16" s="1459"/>
      <c r="C16" s="1451"/>
      <c r="D16" s="1452"/>
      <c r="E16" s="166"/>
      <c r="F16" s="1459"/>
      <c r="G16" s="1451"/>
      <c r="H16" s="1452"/>
      <c r="I16" s="720"/>
    </row>
    <row r="17" spans="1:9" ht="15.75" thickBot="1" x14ac:dyDescent="0.25">
      <c r="A17" s="167"/>
      <c r="B17" s="1463"/>
      <c r="C17" s="1454"/>
      <c r="D17" s="1455"/>
      <c r="E17" s="168"/>
      <c r="F17" s="1463"/>
      <c r="G17" s="1454"/>
      <c r="H17" s="1455"/>
      <c r="I17" s="790"/>
    </row>
    <row r="18" spans="1:9" x14ac:dyDescent="0.2">
      <c r="A18" s="255"/>
      <c r="B18" s="256"/>
      <c r="C18" s="256"/>
      <c r="D18" s="256"/>
      <c r="E18" s="256"/>
      <c r="F18" s="256"/>
      <c r="G18" s="256"/>
      <c r="H18" s="369" t="s">
        <v>94</v>
      </c>
      <c r="I18" s="745">
        <f>SUM(I8:I17)</f>
        <v>0</v>
      </c>
    </row>
    <row r="19" spans="1:9" ht="15.75" thickBot="1" x14ac:dyDescent="0.25">
      <c r="A19" s="92"/>
      <c r="B19" s="93"/>
      <c r="C19" s="93"/>
      <c r="D19" s="93"/>
      <c r="E19" s="93"/>
      <c r="F19" s="93"/>
      <c r="G19" s="93"/>
      <c r="H19" s="591" t="s">
        <v>337</v>
      </c>
      <c r="I19" s="791">
        <v>0</v>
      </c>
    </row>
    <row r="20" spans="1:9" ht="16.5" thickTop="1" thickBot="1" x14ac:dyDescent="0.25">
      <c r="A20" s="281"/>
      <c r="B20" s="282"/>
      <c r="C20" s="282"/>
      <c r="D20" s="282"/>
      <c r="E20" s="282"/>
      <c r="F20" s="282"/>
      <c r="G20" s="282"/>
      <c r="H20" s="592" t="s">
        <v>338</v>
      </c>
      <c r="I20" s="792">
        <f>I18-I19</f>
        <v>0</v>
      </c>
    </row>
    <row r="21" spans="1:9" x14ac:dyDescent="0.2">
      <c r="A21" s="280" t="s">
        <v>95</v>
      </c>
      <c r="B21" s="93"/>
      <c r="C21" s="93"/>
      <c r="D21" s="93"/>
      <c r="E21" s="93"/>
      <c r="F21" s="93"/>
      <c r="G21" s="93"/>
      <c r="H21" s="93"/>
      <c r="I21" s="169"/>
    </row>
    <row r="22" spans="1:9" x14ac:dyDescent="0.2">
      <c r="A22" s="170" t="s">
        <v>96</v>
      </c>
      <c r="B22" s="93" t="s">
        <v>92</v>
      </c>
      <c r="C22" s="93"/>
      <c r="D22" s="171" t="s">
        <v>97</v>
      </c>
      <c r="E22" s="93" t="s">
        <v>93</v>
      </c>
      <c r="F22" s="171"/>
      <c r="G22" s="172" t="s">
        <v>98</v>
      </c>
      <c r="H22" s="93"/>
      <c r="I22" s="169"/>
    </row>
    <row r="23" spans="1:9" x14ac:dyDescent="0.2">
      <c r="A23" s="170" t="s">
        <v>99</v>
      </c>
      <c r="B23" s="93" t="s">
        <v>100</v>
      </c>
      <c r="C23" s="93"/>
      <c r="D23" s="171" t="s">
        <v>101</v>
      </c>
      <c r="E23" s="93" t="s">
        <v>102</v>
      </c>
      <c r="F23" s="171"/>
      <c r="G23" s="171" t="s">
        <v>103</v>
      </c>
      <c r="H23" s="93"/>
      <c r="I23" s="169"/>
    </row>
    <row r="24" spans="1:9" ht="15.75" thickBot="1" x14ac:dyDescent="0.25">
      <c r="A24" s="145"/>
      <c r="B24" s="96"/>
      <c r="C24" s="96"/>
      <c r="D24" s="96"/>
      <c r="E24" s="96"/>
      <c r="F24" s="96"/>
      <c r="G24" s="96"/>
      <c r="H24" s="96"/>
      <c r="I24" s="147"/>
    </row>
    <row r="25" spans="1:9" ht="15.75" thickTop="1" x14ac:dyDescent="0.2">
      <c r="I25" s="148"/>
    </row>
    <row r="26" spans="1:9" x14ac:dyDescent="0.2">
      <c r="I26" s="148"/>
    </row>
    <row r="27" spans="1:9" x14ac:dyDescent="0.2">
      <c r="I27" s="148"/>
    </row>
    <row r="28" spans="1:9" x14ac:dyDescent="0.2">
      <c r="I28" s="148"/>
    </row>
    <row r="29" spans="1:9" x14ac:dyDescent="0.2">
      <c r="I29" s="148"/>
    </row>
    <row r="30" spans="1:9" x14ac:dyDescent="0.2">
      <c r="I30" s="148"/>
    </row>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7:D17"/>
    <mergeCell ref="F17:H17"/>
    <mergeCell ref="B15:D15"/>
    <mergeCell ref="F15:H15"/>
    <mergeCell ref="B16:D16"/>
    <mergeCell ref="F16:H16"/>
    <mergeCell ref="B13:D13"/>
    <mergeCell ref="F13:H13"/>
    <mergeCell ref="B14:D14"/>
    <mergeCell ref="F14:H14"/>
    <mergeCell ref="B11:D11"/>
    <mergeCell ref="F11:H11"/>
    <mergeCell ref="B12:D12"/>
    <mergeCell ref="F12:H12"/>
    <mergeCell ref="B9:D9"/>
    <mergeCell ref="F9:H9"/>
    <mergeCell ref="B10:D10"/>
    <mergeCell ref="F10:H10"/>
    <mergeCell ref="A3:B3"/>
    <mergeCell ref="B7:D7"/>
    <mergeCell ref="F7:H7"/>
    <mergeCell ref="B8:D8"/>
    <mergeCell ref="F8:H8"/>
  </mergeCells>
  <phoneticPr fontId="46" type="noConversion"/>
  <pageMargins left="0.75" right="0.75" top="1" bottom="1" header="0.5" footer="0.5"/>
  <pageSetup paperSize="9" scale="72" orientation="portrait" horizontalDpi="300" verticalDpi="300" r:id="rId2"/>
  <headerFooter alignWithMargins="0"/>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J19" sqref="J19"/>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872"/>
      <c r="B1" s="873"/>
      <c r="C1" s="873"/>
      <c r="D1" s="873"/>
      <c r="E1" s="873"/>
      <c r="F1" s="873"/>
      <c r="G1" s="873"/>
      <c r="H1" s="873"/>
      <c r="I1" s="873"/>
      <c r="J1" s="873"/>
      <c r="K1" s="873" t="s">
        <v>397</v>
      </c>
      <c r="L1" s="874"/>
    </row>
    <row r="2" spans="1:12" ht="15.75" x14ac:dyDescent="0.25">
      <c r="A2" s="875"/>
      <c r="B2" s="876"/>
      <c r="C2" s="876"/>
      <c r="D2" s="876"/>
      <c r="E2" s="876"/>
      <c r="F2" s="877" t="s">
        <v>398</v>
      </c>
      <c r="G2" s="876"/>
      <c r="H2" s="876"/>
      <c r="I2" s="876"/>
      <c r="J2" s="876"/>
      <c r="K2" s="876"/>
      <c r="L2" s="878"/>
    </row>
    <row r="3" spans="1:12" x14ac:dyDescent="0.2">
      <c r="A3" s="875"/>
      <c r="B3" s="876"/>
      <c r="C3" s="876"/>
      <c r="D3" s="876"/>
      <c r="E3" s="876"/>
      <c r="F3" s="876"/>
      <c r="G3" s="876"/>
      <c r="H3" s="876"/>
      <c r="I3" s="876"/>
      <c r="J3" s="876"/>
      <c r="K3" s="876"/>
      <c r="L3" s="879"/>
    </row>
    <row r="4" spans="1:12" x14ac:dyDescent="0.2">
      <c r="A4" s="875"/>
      <c r="B4" s="876"/>
      <c r="C4" s="876"/>
      <c r="D4" s="876"/>
      <c r="E4" s="876"/>
      <c r="F4" s="880" t="s">
        <v>399</v>
      </c>
      <c r="G4" s="881"/>
      <c r="H4" s="876"/>
      <c r="I4" s="876"/>
      <c r="J4" s="882" t="s">
        <v>4</v>
      </c>
      <c r="K4" s="876" t="s">
        <v>400</v>
      </c>
      <c r="L4" s="883"/>
    </row>
    <row r="5" spans="1:12" x14ac:dyDescent="0.2">
      <c r="A5" s="875"/>
      <c r="B5" s="876"/>
      <c r="C5" s="876"/>
      <c r="D5" s="876"/>
      <c r="E5" s="876"/>
      <c r="F5" s="876"/>
      <c r="G5" s="876"/>
      <c r="H5" s="876"/>
      <c r="I5" s="876"/>
      <c r="J5" s="876"/>
      <c r="K5" s="876"/>
      <c r="L5" s="884"/>
    </row>
    <row r="6" spans="1:12" x14ac:dyDescent="0.2">
      <c r="A6" s="875"/>
      <c r="B6" s="885" t="s">
        <v>401</v>
      </c>
      <c r="C6" s="876"/>
      <c r="D6" s="885" t="s">
        <v>400</v>
      </c>
      <c r="E6" s="1484"/>
      <c r="F6" s="1485"/>
      <c r="G6" s="1485"/>
      <c r="H6" s="1485"/>
      <c r="I6" s="1485"/>
      <c r="J6" s="1485"/>
      <c r="K6" s="1485"/>
      <c r="L6" s="1486"/>
    </row>
    <row r="7" spans="1:12" x14ac:dyDescent="0.2">
      <c r="A7" s="875"/>
      <c r="B7" s="885"/>
      <c r="C7" s="876"/>
      <c r="D7" s="885"/>
      <c r="E7" s="1487"/>
      <c r="F7" s="1487"/>
      <c r="G7" s="1487"/>
      <c r="H7" s="1487"/>
      <c r="I7" s="1487"/>
      <c r="J7" s="1487"/>
      <c r="K7" s="1487"/>
      <c r="L7" s="1488"/>
    </row>
    <row r="8" spans="1:12" x14ac:dyDescent="0.2">
      <c r="A8" s="875"/>
      <c r="B8" s="885"/>
      <c r="C8" s="876"/>
      <c r="D8" s="885"/>
      <c r="E8" s="886"/>
      <c r="F8" s="887"/>
      <c r="G8" s="887"/>
      <c r="H8" s="887"/>
      <c r="I8" s="887"/>
      <c r="J8" s="887"/>
      <c r="K8" s="887"/>
      <c r="L8" s="888"/>
    </row>
    <row r="9" spans="1:12" x14ac:dyDescent="0.2">
      <c r="A9" s="875"/>
      <c r="B9" s="876"/>
      <c r="C9" s="876"/>
      <c r="D9" s="876"/>
      <c r="E9" s="889" t="s">
        <v>402</v>
      </c>
      <c r="F9" s="890"/>
      <c r="G9" s="891"/>
      <c r="H9" s="326"/>
      <c r="I9" s="891"/>
      <c r="K9" s="891"/>
      <c r="L9" s="884"/>
    </row>
    <row r="10" spans="1:12" x14ac:dyDescent="0.2">
      <c r="A10" s="875"/>
      <c r="B10" s="876"/>
      <c r="C10" s="892"/>
      <c r="D10" s="876"/>
      <c r="E10" s="893"/>
      <c r="F10" s="894"/>
      <c r="G10" s="894"/>
      <c r="H10" s="894"/>
      <c r="I10" s="894"/>
      <c r="J10" s="894"/>
      <c r="K10" s="895"/>
      <c r="L10" s="896"/>
    </row>
    <row r="11" spans="1:12" x14ac:dyDescent="0.2">
      <c r="A11" s="875"/>
      <c r="B11" s="885" t="s">
        <v>403</v>
      </c>
      <c r="C11" s="876"/>
      <c r="D11" s="885" t="s">
        <v>400</v>
      </c>
      <c r="E11" s="1489"/>
      <c r="F11" s="1490"/>
      <c r="G11" s="1490"/>
      <c r="H11" s="1490"/>
      <c r="I11" s="1490"/>
      <c r="J11" s="1490"/>
      <c r="K11" s="1490"/>
      <c r="L11" s="1491"/>
    </row>
    <row r="12" spans="1:12" x14ac:dyDescent="0.2">
      <c r="A12" s="875"/>
      <c r="B12" s="885" t="s">
        <v>404</v>
      </c>
      <c r="C12" s="876"/>
      <c r="D12" s="876"/>
      <c r="E12" s="1492"/>
      <c r="F12" s="1493"/>
      <c r="G12" s="1493"/>
      <c r="H12" s="1493"/>
      <c r="I12" s="1493"/>
      <c r="J12" s="1493"/>
      <c r="K12" s="876" t="s">
        <v>405</v>
      </c>
      <c r="L12" s="897"/>
    </row>
    <row r="13" spans="1:12" x14ac:dyDescent="0.2">
      <c r="A13" s="875"/>
      <c r="B13" s="885" t="s">
        <v>406</v>
      </c>
      <c r="C13" s="876"/>
      <c r="D13" s="885" t="s">
        <v>400</v>
      </c>
      <c r="E13" s="898"/>
      <c r="F13" s="895"/>
      <c r="G13" s="876"/>
      <c r="H13" s="880" t="s">
        <v>407</v>
      </c>
      <c r="I13" s="899" t="s">
        <v>400</v>
      </c>
      <c r="J13" s="898"/>
      <c r="K13" s="895"/>
      <c r="L13" s="879"/>
    </row>
    <row r="14" spans="1:12" x14ac:dyDescent="0.2">
      <c r="A14" s="875"/>
      <c r="B14" s="876"/>
      <c r="C14" s="876"/>
      <c r="D14" s="876"/>
      <c r="E14" s="876"/>
      <c r="F14" s="876"/>
      <c r="G14" s="876"/>
      <c r="H14" s="876"/>
      <c r="I14" s="876"/>
      <c r="J14" s="876"/>
      <c r="K14" s="876"/>
      <c r="L14" s="879"/>
    </row>
    <row r="15" spans="1:12" x14ac:dyDescent="0.2">
      <c r="A15" s="875"/>
      <c r="B15" s="885" t="s">
        <v>408</v>
      </c>
      <c r="C15" s="876"/>
      <c r="D15" s="885" t="s">
        <v>400</v>
      </c>
      <c r="E15" s="898"/>
      <c r="F15" s="895"/>
      <c r="G15" s="876"/>
      <c r="H15" s="880" t="s">
        <v>409</v>
      </c>
      <c r="I15" s="899" t="s">
        <v>400</v>
      </c>
      <c r="J15" s="900"/>
      <c r="K15" s="894"/>
      <c r="L15" s="879"/>
    </row>
    <row r="16" spans="1:12" x14ac:dyDescent="0.2">
      <c r="A16" s="875"/>
      <c r="B16" s="885"/>
      <c r="C16" s="876"/>
      <c r="D16" s="885"/>
      <c r="E16" s="885"/>
      <c r="F16" s="876"/>
      <c r="G16" s="876"/>
      <c r="H16" s="885"/>
      <c r="I16" s="885"/>
      <c r="J16" s="885"/>
      <c r="K16" s="876"/>
      <c r="L16" s="901"/>
    </row>
    <row r="17" spans="1:12" ht="15.75" x14ac:dyDescent="0.25">
      <c r="A17" s="902"/>
      <c r="B17" s="885" t="s">
        <v>410</v>
      </c>
      <c r="C17" s="876"/>
      <c r="D17" s="876"/>
      <c r="E17" s="876"/>
      <c r="F17" s="876"/>
      <c r="G17" s="876"/>
      <c r="H17" s="876"/>
      <c r="I17" s="876"/>
      <c r="J17" s="876"/>
      <c r="K17" s="876"/>
      <c r="L17" s="903" t="s">
        <v>411</v>
      </c>
    </row>
    <row r="18" spans="1:12" x14ac:dyDescent="0.2">
      <c r="A18" s="1494" t="s">
        <v>412</v>
      </c>
      <c r="B18" s="876"/>
      <c r="C18" s="876"/>
      <c r="D18" s="876"/>
      <c r="E18" s="876"/>
      <c r="F18" s="904"/>
      <c r="G18" s="876"/>
      <c r="H18" s="876"/>
      <c r="I18" s="876"/>
      <c r="J18" s="876"/>
      <c r="K18" s="876"/>
      <c r="L18" s="905"/>
    </row>
    <row r="19" spans="1:12" x14ac:dyDescent="0.2">
      <c r="A19" s="1495"/>
      <c r="B19" s="885" t="s">
        <v>413</v>
      </c>
      <c r="C19" s="876"/>
      <c r="D19" s="885" t="s">
        <v>400</v>
      </c>
      <c r="E19" s="904" t="s">
        <v>414</v>
      </c>
      <c r="F19" s="904"/>
      <c r="G19" s="876"/>
      <c r="H19" s="876" t="s">
        <v>415</v>
      </c>
      <c r="I19" s="876"/>
      <c r="J19" s="876"/>
      <c r="K19" s="876"/>
      <c r="L19" s="906"/>
    </row>
    <row r="20" spans="1:12" x14ac:dyDescent="0.2">
      <c r="A20" s="1495"/>
      <c r="B20" s="876"/>
      <c r="C20" s="876"/>
      <c r="D20" s="876"/>
      <c r="E20" s="876"/>
      <c r="F20" s="876"/>
      <c r="G20" s="876"/>
      <c r="H20" s="907" t="s">
        <v>416</v>
      </c>
      <c r="I20" s="876"/>
      <c r="J20" s="907"/>
      <c r="K20" s="876"/>
      <c r="L20" s="908"/>
    </row>
    <row r="21" spans="1:12" x14ac:dyDescent="0.2">
      <c r="A21" s="1496"/>
      <c r="B21" s="876"/>
      <c r="C21" s="876"/>
      <c r="D21" s="876"/>
      <c r="E21" s="876"/>
      <c r="F21" s="876"/>
      <c r="G21" s="876"/>
      <c r="H21" s="1475" t="s">
        <v>417</v>
      </c>
      <c r="I21" s="876"/>
      <c r="J21" s="1475" t="s">
        <v>418</v>
      </c>
      <c r="K21" s="876"/>
      <c r="L21" s="909"/>
    </row>
    <row r="22" spans="1:12" x14ac:dyDescent="0.2">
      <c r="A22" s="910" t="s">
        <v>419</v>
      </c>
      <c r="B22" s="885" t="s">
        <v>420</v>
      </c>
      <c r="C22" s="876"/>
      <c r="D22" s="885" t="s">
        <v>400</v>
      </c>
      <c r="E22" s="904"/>
      <c r="F22" s="876"/>
      <c r="G22" s="876"/>
      <c r="H22" s="1476"/>
      <c r="I22" s="876"/>
      <c r="J22" s="1476"/>
      <c r="K22" s="876"/>
      <c r="L22" s="906"/>
    </row>
    <row r="23" spans="1:12" x14ac:dyDescent="0.2">
      <c r="A23" s="911"/>
      <c r="B23" s="885"/>
      <c r="C23" s="912" t="s">
        <v>421</v>
      </c>
      <c r="D23" s="912"/>
      <c r="E23" s="912"/>
      <c r="F23" s="912"/>
      <c r="G23" s="912"/>
      <c r="H23" s="913"/>
      <c r="I23" s="912"/>
      <c r="J23" s="913"/>
      <c r="K23" s="876"/>
      <c r="L23" s="914"/>
    </row>
    <row r="24" spans="1:12" x14ac:dyDescent="0.2">
      <c r="A24" s="911"/>
      <c r="B24" s="885"/>
      <c r="C24" s="876" t="s">
        <v>422</v>
      </c>
      <c r="D24" s="885"/>
      <c r="E24" s="876"/>
      <c r="F24" s="876"/>
      <c r="G24" s="876"/>
      <c r="H24" s="915"/>
      <c r="I24" s="876"/>
      <c r="J24" s="915"/>
      <c r="K24" s="876"/>
      <c r="L24" s="914"/>
    </row>
    <row r="25" spans="1:12" x14ac:dyDescent="0.2">
      <c r="A25" s="911"/>
      <c r="B25" s="876"/>
      <c r="C25" s="876" t="s">
        <v>423</v>
      </c>
      <c r="D25" s="885"/>
      <c r="E25" s="876"/>
      <c r="F25" s="876"/>
      <c r="G25" s="876"/>
      <c r="H25" s="916"/>
      <c r="I25" s="876"/>
      <c r="J25" s="916"/>
      <c r="K25" s="876"/>
      <c r="L25" s="909"/>
    </row>
    <row r="26" spans="1:12" x14ac:dyDescent="0.2">
      <c r="A26" s="911"/>
      <c r="B26" s="876"/>
      <c r="C26" s="876" t="s">
        <v>424</v>
      </c>
      <c r="D26" s="904"/>
      <c r="E26" s="876"/>
      <c r="F26" s="876"/>
      <c r="G26" s="876"/>
      <c r="H26" s="916"/>
      <c r="I26" s="876"/>
      <c r="J26" s="916"/>
      <c r="K26" s="876"/>
      <c r="L26" s="909"/>
    </row>
    <row r="27" spans="1:12" x14ac:dyDescent="0.2">
      <c r="A27" s="911"/>
      <c r="C27" s="904"/>
      <c r="H27" s="916"/>
      <c r="I27" s="876"/>
      <c r="J27" s="916"/>
      <c r="K27" s="876"/>
      <c r="L27" s="914"/>
    </row>
    <row r="28" spans="1:12" ht="15.75" thickBot="1" x14ac:dyDescent="0.25">
      <c r="A28" s="911"/>
      <c r="B28" s="885" t="s">
        <v>425</v>
      </c>
      <c r="C28" s="876" t="s">
        <v>426</v>
      </c>
      <c r="D28" s="876"/>
      <c r="E28" s="876"/>
      <c r="F28" s="876"/>
      <c r="G28" s="876"/>
      <c r="H28" s="917"/>
      <c r="I28" s="876"/>
      <c r="J28" s="918"/>
      <c r="K28" s="876"/>
      <c r="L28" s="909"/>
    </row>
    <row r="29" spans="1:12" ht="15.75" thickBot="1" x14ac:dyDescent="0.25">
      <c r="A29" s="911"/>
      <c r="B29" s="876"/>
      <c r="C29" s="876"/>
      <c r="D29" s="885"/>
      <c r="E29" s="876"/>
      <c r="F29" s="876"/>
      <c r="G29" s="919" t="s">
        <v>427</v>
      </c>
      <c r="H29" s="920">
        <f>SUM(H23:H28)</f>
        <v>0</v>
      </c>
      <c r="I29" s="876"/>
      <c r="J29" s="921">
        <f>SUM(J24:J28)</f>
        <v>0</v>
      </c>
      <c r="K29" s="876"/>
      <c r="L29" s="906">
        <f>J29</f>
        <v>0</v>
      </c>
    </row>
    <row r="30" spans="1:12" x14ac:dyDescent="0.2">
      <c r="A30" s="911"/>
      <c r="B30" s="876"/>
      <c r="C30" s="876"/>
      <c r="D30" s="876"/>
      <c r="E30" s="876"/>
      <c r="F30" s="876"/>
      <c r="G30" s="876"/>
      <c r="H30" s="876"/>
      <c r="I30" s="876"/>
      <c r="J30" s="922"/>
      <c r="K30" s="876"/>
      <c r="L30" s="909"/>
    </row>
    <row r="31" spans="1:12" x14ac:dyDescent="0.2">
      <c r="A31" s="911"/>
      <c r="B31" s="876"/>
      <c r="C31" s="876"/>
      <c r="D31" s="876"/>
      <c r="E31" s="876"/>
      <c r="F31" s="876"/>
      <c r="G31" s="876"/>
      <c r="H31" s="1472" t="s">
        <v>428</v>
      </c>
      <c r="I31" s="1473"/>
      <c r="J31" s="1474"/>
      <c r="K31" s="876"/>
      <c r="L31" s="909"/>
    </row>
    <row r="32" spans="1:12" x14ac:dyDescent="0.2">
      <c r="A32" s="911"/>
      <c r="B32" s="885" t="s">
        <v>429</v>
      </c>
      <c r="C32" s="876"/>
      <c r="D32" s="876"/>
      <c r="E32" s="876"/>
      <c r="F32" s="876"/>
      <c r="G32" s="876"/>
      <c r="H32" s="1475" t="s">
        <v>417</v>
      </c>
      <c r="I32" s="923"/>
      <c r="J32" s="1475" t="s">
        <v>418</v>
      </c>
      <c r="K32" s="876"/>
      <c r="L32" s="909"/>
    </row>
    <row r="33" spans="1:12" x14ac:dyDescent="0.2">
      <c r="A33" s="911"/>
      <c r="B33" s="876"/>
      <c r="C33" s="876"/>
      <c r="D33" s="876"/>
      <c r="E33" s="876"/>
      <c r="F33" s="876"/>
      <c r="G33" s="876"/>
      <c r="H33" s="1476"/>
      <c r="I33" s="924"/>
      <c r="J33" s="1476"/>
      <c r="K33" s="876"/>
      <c r="L33" s="909"/>
    </row>
    <row r="34" spans="1:12" x14ac:dyDescent="0.2">
      <c r="A34" s="910" t="s">
        <v>430</v>
      </c>
      <c r="B34" s="885" t="s">
        <v>431</v>
      </c>
      <c r="C34" s="876"/>
      <c r="D34" s="885" t="s">
        <v>400</v>
      </c>
      <c r="E34" s="925"/>
      <c r="F34" s="926"/>
      <c r="G34" s="927"/>
      <c r="H34" s="915"/>
      <c r="I34" s="928"/>
      <c r="J34" s="915"/>
      <c r="K34" s="876"/>
      <c r="L34" s="909"/>
    </row>
    <row r="35" spans="1:12" x14ac:dyDescent="0.2">
      <c r="A35" s="910"/>
      <c r="B35" s="885" t="s">
        <v>269</v>
      </c>
      <c r="C35" s="904"/>
      <c r="D35" s="929"/>
      <c r="E35" s="904"/>
      <c r="F35" s="1477"/>
      <c r="G35" s="1478"/>
      <c r="H35" s="917"/>
      <c r="I35" s="928"/>
      <c r="J35" s="917"/>
      <c r="K35" s="876"/>
      <c r="L35" s="909"/>
    </row>
    <row r="36" spans="1:12" x14ac:dyDescent="0.2">
      <c r="A36" s="910" t="s">
        <v>432</v>
      </c>
      <c r="B36" s="885" t="s">
        <v>433</v>
      </c>
      <c r="C36" s="904"/>
      <c r="D36" s="929"/>
      <c r="E36" s="904"/>
      <c r="F36" s="1477"/>
      <c r="G36" s="1478"/>
      <c r="H36" s="915"/>
      <c r="I36" s="928"/>
      <c r="J36" s="915"/>
      <c r="K36" s="876"/>
      <c r="L36" s="909"/>
    </row>
    <row r="37" spans="1:12" ht="15.75" thickBot="1" x14ac:dyDescent="0.25">
      <c r="A37" s="910"/>
      <c r="B37" s="876"/>
      <c r="C37" s="904"/>
      <c r="D37" s="904"/>
      <c r="E37" s="904"/>
      <c r="F37" s="904"/>
      <c r="G37" s="904"/>
      <c r="H37" s="917"/>
      <c r="I37" s="928"/>
      <c r="J37" s="917"/>
      <c r="K37" s="876"/>
      <c r="L37" s="909"/>
    </row>
    <row r="38" spans="1:12" ht="15.75" thickBot="1" x14ac:dyDescent="0.25">
      <c r="A38" s="911"/>
      <c r="B38" s="876"/>
      <c r="C38" s="1483" t="s">
        <v>434</v>
      </c>
      <c r="D38" s="1483"/>
      <c r="E38" s="1483"/>
      <c r="F38" s="1483"/>
      <c r="G38" s="1483"/>
      <c r="H38" s="920">
        <f>SUM(H34:H37)</f>
        <v>0</v>
      </c>
      <c r="I38" s="876"/>
      <c r="J38" s="930">
        <f>SUM(J34:J37)</f>
        <v>0</v>
      </c>
      <c r="K38" s="876"/>
      <c r="L38" s="906">
        <f>J38</f>
        <v>0</v>
      </c>
    </row>
    <row r="39" spans="1:12" x14ac:dyDescent="0.2">
      <c r="A39" s="931"/>
      <c r="B39" s="876"/>
      <c r="C39" s="904"/>
      <c r="D39" s="904"/>
      <c r="E39" s="904"/>
      <c r="F39" s="904"/>
      <c r="G39" s="904"/>
      <c r="H39" s="876"/>
      <c r="I39" s="876"/>
      <c r="J39" s="932"/>
      <c r="K39" s="876"/>
      <c r="L39" s="909"/>
    </row>
    <row r="40" spans="1:12" x14ac:dyDescent="0.2">
      <c r="A40" s="931"/>
      <c r="B40" s="885" t="s">
        <v>435</v>
      </c>
      <c r="C40" s="904"/>
      <c r="D40" s="904"/>
      <c r="E40" s="904"/>
      <c r="F40" s="904"/>
      <c r="G40" s="904"/>
      <c r="H40" s="1472" t="s">
        <v>436</v>
      </c>
      <c r="I40" s="1473"/>
      <c r="J40" s="1474"/>
      <c r="K40" s="876"/>
      <c r="L40" s="909"/>
    </row>
    <row r="41" spans="1:12" x14ac:dyDescent="0.2">
      <c r="A41" s="931"/>
      <c r="B41" s="876"/>
      <c r="C41" s="904"/>
      <c r="D41" s="904"/>
      <c r="E41" s="904"/>
      <c r="F41" s="904"/>
      <c r="G41" s="904"/>
      <c r="H41" s="1475" t="s">
        <v>417</v>
      </c>
      <c r="I41" s="923"/>
      <c r="J41" s="1475" t="s">
        <v>418</v>
      </c>
      <c r="K41" s="876"/>
      <c r="L41" s="909"/>
    </row>
    <row r="42" spans="1:12" x14ac:dyDescent="0.2">
      <c r="A42" s="931"/>
      <c r="B42" s="876"/>
      <c r="C42" s="904"/>
      <c r="D42" s="904"/>
      <c r="E42" s="904"/>
      <c r="F42" s="904"/>
      <c r="G42" s="904"/>
      <c r="H42" s="1476"/>
      <c r="I42" s="924"/>
      <c r="J42" s="1476"/>
      <c r="K42" s="876"/>
      <c r="L42" s="909"/>
    </row>
    <row r="43" spans="1:12" x14ac:dyDescent="0.2">
      <c r="A43" s="910" t="s">
        <v>437</v>
      </c>
      <c r="B43" s="885" t="s">
        <v>438</v>
      </c>
      <c r="C43" s="904"/>
      <c r="D43" s="929"/>
      <c r="E43" s="904"/>
      <c r="F43" s="1477"/>
      <c r="G43" s="1478"/>
      <c r="H43" s="933"/>
      <c r="I43" s="876"/>
      <c r="J43" s="933"/>
      <c r="K43" s="876"/>
      <c r="L43" s="909"/>
    </row>
    <row r="44" spans="1:12" x14ac:dyDescent="0.2">
      <c r="A44" s="910"/>
      <c r="B44" s="876"/>
      <c r="C44" s="904"/>
      <c r="D44" s="904"/>
      <c r="E44" s="904"/>
      <c r="F44" s="904"/>
      <c r="G44" s="934"/>
      <c r="H44" s="917"/>
      <c r="I44" s="876"/>
      <c r="J44" s="917"/>
      <c r="K44" s="876"/>
      <c r="L44" s="909"/>
    </row>
    <row r="45" spans="1:12" x14ac:dyDescent="0.2">
      <c r="A45" s="910" t="s">
        <v>437</v>
      </c>
      <c r="B45" s="885" t="s">
        <v>439</v>
      </c>
      <c r="C45" s="904"/>
      <c r="D45" s="929"/>
      <c r="E45" s="904"/>
      <c r="F45" s="926"/>
      <c r="G45" s="927"/>
      <c r="H45" s="915"/>
      <c r="I45" s="876"/>
      <c r="J45" s="915"/>
      <c r="K45" s="876"/>
      <c r="L45" s="909"/>
    </row>
    <row r="46" spans="1:12" ht="15.75" thickBot="1" x14ac:dyDescent="0.25">
      <c r="A46" s="910"/>
      <c r="B46" s="876"/>
      <c r="C46" s="904"/>
      <c r="D46" s="904"/>
      <c r="E46" s="904"/>
      <c r="F46" s="904"/>
      <c r="G46" s="934"/>
      <c r="H46" s="917"/>
      <c r="I46" s="876"/>
      <c r="J46" s="917"/>
      <c r="K46" s="876"/>
      <c r="L46" s="909"/>
    </row>
    <row r="47" spans="1:12" ht="15.75" thickBot="1" x14ac:dyDescent="0.25">
      <c r="A47" s="931"/>
      <c r="B47" s="1479" t="s">
        <v>440</v>
      </c>
      <c r="C47" s="1480"/>
      <c r="D47" s="1480"/>
      <c r="E47" s="1480"/>
      <c r="F47" s="1480"/>
      <c r="G47" s="1480"/>
      <c r="H47" s="935">
        <f>SUM(H43:H46)</f>
        <v>0</v>
      </c>
      <c r="I47" s="876"/>
      <c r="J47" s="930">
        <f>SUM(J43:J46)</f>
        <v>0</v>
      </c>
      <c r="K47" s="876"/>
      <c r="L47" s="906">
        <f>J47</f>
        <v>0</v>
      </c>
    </row>
    <row r="48" spans="1:12" x14ac:dyDescent="0.2">
      <c r="A48" s="931"/>
      <c r="B48" s="876"/>
      <c r="C48" s="876"/>
      <c r="D48" s="876"/>
      <c r="E48" s="876"/>
      <c r="F48" s="876"/>
      <c r="G48" s="876"/>
      <c r="H48" s="936"/>
      <c r="I48" s="876"/>
      <c r="J48" s="876"/>
      <c r="K48" s="876"/>
      <c r="L48" s="909"/>
    </row>
    <row r="49" spans="1:12" ht="16.5" thickBot="1" x14ac:dyDescent="0.3">
      <c r="A49" s="937" t="s">
        <v>441</v>
      </c>
      <c r="B49" s="938" t="s">
        <v>269</v>
      </c>
      <c r="C49" s="939"/>
      <c r="D49" s="939"/>
      <c r="E49" s="939"/>
      <c r="F49" s="326"/>
      <c r="G49" s="882" t="s">
        <v>442</v>
      </c>
      <c r="H49" s="940"/>
      <c r="I49" s="912"/>
      <c r="J49" s="941"/>
      <c r="K49" s="876"/>
      <c r="L49" s="942">
        <f>J49</f>
        <v>0</v>
      </c>
    </row>
    <row r="50" spans="1:12" ht="15.75" thickBot="1" x14ac:dyDescent="0.25">
      <c r="A50" s="931"/>
      <c r="B50" s="939"/>
      <c r="C50" s="943"/>
      <c r="D50" s="880"/>
      <c r="E50" s="880"/>
      <c r="F50" s="326"/>
      <c r="G50" s="880" t="s">
        <v>443</v>
      </c>
      <c r="H50" s="944">
        <f>SUM(H23:H28)+SUM(H34:H36)+SUM(H43:H45)+H49</f>
        <v>0</v>
      </c>
      <c r="I50" s="912"/>
      <c r="J50" s="944">
        <f>SUM(J23:J28)+SUM(J34:J36)+SUM(J43:J45)+J49</f>
        <v>0</v>
      </c>
      <c r="K50" s="876"/>
      <c r="L50" s="909"/>
    </row>
    <row r="51" spans="1:12" x14ac:dyDescent="0.2">
      <c r="A51" s="931"/>
      <c r="B51" s="943"/>
      <c r="C51" s="943"/>
      <c r="D51" s="943"/>
      <c r="E51" s="876"/>
      <c r="F51" s="876"/>
      <c r="G51" s="876"/>
      <c r="H51" s="876"/>
      <c r="I51" s="876"/>
      <c r="J51" s="876"/>
      <c r="K51" s="876"/>
      <c r="L51" s="914"/>
    </row>
    <row r="52" spans="1:12" x14ac:dyDescent="0.2">
      <c r="A52" s="931"/>
      <c r="B52" s="945"/>
      <c r="C52" s="945"/>
      <c r="D52" s="945"/>
      <c r="E52" s="946"/>
      <c r="F52" s="947"/>
      <c r="G52" s="947"/>
      <c r="H52" s="947"/>
      <c r="I52" s="947"/>
      <c r="J52" s="947"/>
      <c r="K52" s="947"/>
      <c r="L52" s="905"/>
    </row>
    <row r="53" spans="1:12" x14ac:dyDescent="0.2">
      <c r="A53" s="931"/>
      <c r="B53" s="904"/>
      <c r="C53" s="904"/>
      <c r="D53" s="904"/>
      <c r="E53" s="948" t="s">
        <v>444</v>
      </c>
      <c r="F53" s="876"/>
      <c r="G53" s="876"/>
      <c r="H53" s="876"/>
      <c r="I53" s="876"/>
      <c r="J53" s="876"/>
      <c r="K53" s="876"/>
      <c r="L53" s="949">
        <f>SUM(L18:L47)</f>
        <v>0</v>
      </c>
    </row>
    <row r="54" spans="1:12" x14ac:dyDescent="0.2">
      <c r="A54" s="931"/>
      <c r="B54" s="904"/>
      <c r="C54" s="904"/>
      <c r="D54" s="904"/>
      <c r="E54" s="948" t="s">
        <v>445</v>
      </c>
      <c r="F54" s="950">
        <v>0.14000000000000001</v>
      </c>
      <c r="G54" s="876" t="s">
        <v>446</v>
      </c>
      <c r="H54" s="951">
        <f>L53</f>
        <v>0</v>
      </c>
      <c r="I54" s="876"/>
      <c r="J54" s="876"/>
      <c r="K54" s="876"/>
      <c r="L54" s="914">
        <f>F54*L53</f>
        <v>0</v>
      </c>
    </row>
    <row r="55" spans="1:12" ht="15.75" thickBot="1" x14ac:dyDescent="0.25">
      <c r="A55" s="931"/>
      <c r="B55" s="904"/>
      <c r="C55" s="904"/>
      <c r="D55" s="904"/>
      <c r="E55" s="928" t="s">
        <v>447</v>
      </c>
      <c r="F55" s="876"/>
      <c r="G55" s="876"/>
      <c r="H55" s="876"/>
      <c r="I55" s="876"/>
      <c r="J55" s="876"/>
      <c r="K55" s="876"/>
      <c r="L55" s="952">
        <f>L49</f>
        <v>0</v>
      </c>
    </row>
    <row r="56" spans="1:12" ht="15.75" thickBot="1" x14ac:dyDescent="0.25">
      <c r="A56" s="931"/>
      <c r="B56" s="953"/>
      <c r="C56" s="953"/>
      <c r="D56" s="953"/>
      <c r="E56" s="1481" t="s">
        <v>448</v>
      </c>
      <c r="F56" s="1482"/>
      <c r="G56" s="1482"/>
      <c r="H56" s="1482"/>
      <c r="I56" s="907"/>
      <c r="J56" s="907"/>
      <c r="K56" s="907"/>
      <c r="L56" s="954">
        <f>L53+L54+L55</f>
        <v>0</v>
      </c>
    </row>
    <row r="57" spans="1:12" ht="15.75" thickBot="1" x14ac:dyDescent="0.25">
      <c r="A57" s="955"/>
      <c r="B57" s="956" t="s">
        <v>449</v>
      </c>
      <c r="C57" s="957"/>
      <c r="D57" s="957"/>
      <c r="E57" s="957"/>
      <c r="F57" s="957"/>
      <c r="G57" s="957"/>
      <c r="H57" s="957"/>
      <c r="I57" s="957"/>
      <c r="J57" s="957"/>
      <c r="K57" s="957"/>
      <c r="L57" s="958"/>
    </row>
    <row r="58" spans="1:12" ht="15.75" thickTop="1" x14ac:dyDescent="0.2"/>
  </sheetData>
  <mergeCells count="18">
    <mergeCell ref="E6:L7"/>
    <mergeCell ref="E11:L11"/>
    <mergeCell ref="E12:J12"/>
    <mergeCell ref="A18:A21"/>
    <mergeCell ref="H21:H22"/>
    <mergeCell ref="J21:J22"/>
    <mergeCell ref="E56:H56"/>
    <mergeCell ref="H31:J31"/>
    <mergeCell ref="H32:H33"/>
    <mergeCell ref="J32:J33"/>
    <mergeCell ref="F35:G35"/>
    <mergeCell ref="F36:G36"/>
    <mergeCell ref="C38:G38"/>
    <mergeCell ref="H40:J40"/>
    <mergeCell ref="H41:H42"/>
    <mergeCell ref="J41:J42"/>
    <mergeCell ref="F43:G43"/>
    <mergeCell ref="B47:G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J109"/>
  <sheetViews>
    <sheetView tabSelected="1" zoomScale="70" zoomScaleNormal="70" zoomScaleSheetLayoutView="69" workbookViewId="0">
      <selection activeCell="H10" sqref="H10"/>
    </sheetView>
  </sheetViews>
  <sheetFormatPr defaultRowHeight="15" x14ac:dyDescent="0.2"/>
  <cols>
    <col min="1" max="1" width="18.33203125" customWidth="1"/>
    <col min="2" max="2" width="3.88671875" customWidth="1"/>
    <col min="3" max="3" width="10.5546875" customWidth="1"/>
    <col min="4" max="4" width="27.77734375" customWidth="1"/>
    <col min="5" max="5" width="19.77734375" customWidth="1"/>
    <col min="6" max="6" width="20.5546875" customWidth="1"/>
    <col min="7" max="7" width="19.109375" customWidth="1"/>
    <col min="8" max="8" width="18" customWidth="1"/>
    <col min="9" max="9" width="5.44140625" customWidth="1"/>
    <col min="10" max="10" width="8.6640625" customWidth="1"/>
  </cols>
  <sheetData>
    <row r="1" spans="1:10" ht="70.5" customHeight="1" thickTop="1" thickBot="1" x14ac:dyDescent="0.25">
      <c r="A1" s="1281" t="s">
        <v>379</v>
      </c>
      <c r="B1" s="1282"/>
      <c r="C1" s="1282"/>
      <c r="D1" s="1282"/>
      <c r="E1" s="1282"/>
      <c r="F1" s="1282"/>
      <c r="G1" s="1282"/>
      <c r="H1" s="1283"/>
    </row>
    <row r="2" spans="1:10" ht="36" customHeight="1" thickTop="1" x14ac:dyDescent="0.2">
      <c r="A2" s="1233"/>
      <c r="B2" s="1234"/>
      <c r="C2" s="1234"/>
      <c r="D2" s="1234"/>
      <c r="E2" s="1237" t="s">
        <v>263</v>
      </c>
      <c r="F2" s="1238"/>
      <c r="G2" s="1238"/>
      <c r="H2" s="1239"/>
    </row>
    <row r="3" spans="1:10" ht="32.25" customHeight="1" x14ac:dyDescent="0.2">
      <c r="A3" s="1235"/>
      <c r="B3" s="1236"/>
      <c r="C3" s="1236"/>
      <c r="D3" s="1236"/>
      <c r="E3" s="1240" t="str">
        <f>IF(D9="ENGINEERING PROJECT","USE OTHER INVOICE",CONCATENATE(D9,": ",D20," NDPW FEES"))</f>
        <v>BUILDING PROJECT: 2010 NDPW FEES</v>
      </c>
      <c r="F3" s="1241"/>
      <c r="G3" s="1241"/>
      <c r="H3" s="1242"/>
    </row>
    <row r="4" spans="1:10" ht="12.75" customHeight="1" thickBot="1" x14ac:dyDescent="0.25">
      <c r="A4" s="454"/>
      <c r="B4" s="98"/>
      <c r="C4" s="98"/>
      <c r="D4" s="98"/>
      <c r="E4" s="455"/>
      <c r="F4" s="455"/>
      <c r="G4" s="455"/>
      <c r="H4" s="866" t="s">
        <v>378</v>
      </c>
    </row>
    <row r="5" spans="1:10" ht="18" customHeight="1" thickTop="1" x14ac:dyDescent="0.2">
      <c r="A5" s="426"/>
      <c r="B5" s="400"/>
      <c r="C5" s="401" t="s">
        <v>251</v>
      </c>
      <c r="D5" s="447"/>
      <c r="E5" s="394"/>
      <c r="F5" s="434" t="s">
        <v>248</v>
      </c>
      <c r="G5" s="1216"/>
      <c r="H5" s="1243"/>
      <c r="I5" s="2"/>
      <c r="J5" s="2"/>
    </row>
    <row r="6" spans="1:10" ht="18" customHeight="1" x14ac:dyDescent="0.2">
      <c r="A6" s="427"/>
      <c r="B6" s="399"/>
      <c r="C6" s="402" t="s">
        <v>252</v>
      </c>
      <c r="D6" s="448"/>
      <c r="E6" s="283"/>
      <c r="F6" s="403" t="s">
        <v>217</v>
      </c>
      <c r="G6" s="384"/>
      <c r="H6" s="155"/>
      <c r="I6" s="2"/>
      <c r="J6" s="2"/>
    </row>
    <row r="7" spans="1:10" ht="18" customHeight="1" x14ac:dyDescent="0.2">
      <c r="A7" s="427"/>
      <c r="B7" s="399"/>
      <c r="C7" s="402" t="s">
        <v>262</v>
      </c>
      <c r="D7" s="452"/>
      <c r="E7" s="283"/>
      <c r="F7" s="435" t="s">
        <v>221</v>
      </c>
      <c r="G7" s="384"/>
      <c r="H7" s="386"/>
      <c r="I7" s="2"/>
      <c r="J7" s="2"/>
    </row>
    <row r="8" spans="1:10" ht="18" customHeight="1" x14ac:dyDescent="0.2">
      <c r="A8" s="427"/>
      <c r="B8" s="399"/>
      <c r="C8" s="402" t="s">
        <v>198</v>
      </c>
      <c r="D8" s="441"/>
      <c r="E8" s="283"/>
      <c r="F8" s="402" t="s">
        <v>218</v>
      </c>
      <c r="G8" s="384"/>
      <c r="H8" s="387"/>
      <c r="I8" s="2"/>
      <c r="J8" s="2"/>
    </row>
    <row r="9" spans="1:10" ht="18" customHeight="1" x14ac:dyDescent="0.2">
      <c r="A9" s="427"/>
      <c r="B9" s="399"/>
      <c r="C9" s="403" t="s">
        <v>112</v>
      </c>
      <c r="D9" s="385" t="s">
        <v>240</v>
      </c>
      <c r="E9" s="419" t="str">
        <f>IF(D9="BUILDING PROJECT","B","E")</f>
        <v>B</v>
      </c>
      <c r="F9" s="436" t="s">
        <v>197</v>
      </c>
      <c r="G9" s="1244"/>
      <c r="H9" s="1245"/>
      <c r="I9" s="2"/>
      <c r="J9" s="2"/>
    </row>
    <row r="10" spans="1:10" ht="18" customHeight="1" x14ac:dyDescent="0.2">
      <c r="A10" s="793"/>
      <c r="B10" s="794"/>
      <c r="C10" s="802" t="s">
        <v>349</v>
      </c>
      <c r="D10" s="803" t="s">
        <v>355</v>
      </c>
      <c r="E10" s="804" t="str">
        <f>IF($D$10="Yes", "NO OF DAYS","")</f>
        <v>NO OF DAYS</v>
      </c>
      <c r="F10" s="805">
        <v>1</v>
      </c>
      <c r="G10" s="806" t="str">
        <f>IF($D$10="Yes", "RATE","")</f>
        <v>RATE</v>
      </c>
      <c r="H10" s="807"/>
      <c r="I10" s="2"/>
      <c r="J10" s="2"/>
    </row>
    <row r="11" spans="1:10" ht="18" customHeight="1" thickBot="1" x14ac:dyDescent="0.25">
      <c r="A11" s="428"/>
      <c r="B11" s="409"/>
      <c r="C11" s="410" t="s">
        <v>108</v>
      </c>
      <c r="D11" s="1219"/>
      <c r="E11" s="1220"/>
      <c r="F11" s="1220"/>
      <c r="G11" s="1220"/>
      <c r="H11" s="1221"/>
      <c r="I11" s="2"/>
      <c r="J11" s="2"/>
    </row>
    <row r="12" spans="1:10" ht="18" customHeight="1" thickTop="1" x14ac:dyDescent="0.2">
      <c r="A12" s="429"/>
      <c r="B12" s="407"/>
      <c r="C12" s="408" t="s">
        <v>266</v>
      </c>
      <c r="D12" s="1216"/>
      <c r="E12" s="1217"/>
      <c r="F12" s="1217"/>
      <c r="G12" s="1217"/>
      <c r="H12" s="1218"/>
      <c r="I12" s="2"/>
      <c r="J12" s="2"/>
    </row>
    <row r="13" spans="1:10" ht="18" customHeight="1" x14ac:dyDescent="0.2">
      <c r="A13" s="427"/>
      <c r="B13" s="399"/>
      <c r="C13" s="402" t="s">
        <v>200</v>
      </c>
      <c r="D13" s="1228"/>
      <c r="E13" s="1229"/>
      <c r="F13" s="1229"/>
      <c r="G13" s="388" t="s">
        <v>309</v>
      </c>
      <c r="H13" s="379"/>
      <c r="I13" s="2"/>
      <c r="J13" s="2"/>
    </row>
    <row r="14" spans="1:10" ht="18" customHeight="1" x14ac:dyDescent="0.2">
      <c r="A14" s="427"/>
      <c r="B14" s="399"/>
      <c r="C14" s="402" t="s">
        <v>306</v>
      </c>
      <c r="D14" s="1228"/>
      <c r="E14" s="1229"/>
      <c r="F14" s="1229"/>
      <c r="G14" s="388" t="s">
        <v>309</v>
      </c>
      <c r="H14" s="380"/>
      <c r="I14" s="2"/>
      <c r="J14" s="2"/>
    </row>
    <row r="15" spans="1:10" ht="18" customHeight="1" x14ac:dyDescent="0.2">
      <c r="A15" s="427"/>
      <c r="B15" s="399"/>
      <c r="C15" s="402" t="s">
        <v>140</v>
      </c>
      <c r="D15" s="332"/>
      <c r="E15" s="299" t="s">
        <v>201</v>
      </c>
      <c r="F15" s="378"/>
      <c r="G15" s="299" t="s">
        <v>202</v>
      </c>
      <c r="H15" s="389"/>
      <c r="I15" s="2"/>
      <c r="J15" s="2"/>
    </row>
    <row r="16" spans="1:10" ht="18" customHeight="1" thickBot="1" x14ac:dyDescent="0.25">
      <c r="A16" s="427"/>
      <c r="B16" s="399"/>
      <c r="C16" s="402" t="s">
        <v>197</v>
      </c>
      <c r="D16" s="1246"/>
      <c r="E16" s="1247"/>
      <c r="F16" s="300"/>
      <c r="G16" s="120"/>
      <c r="H16" s="381"/>
      <c r="I16" s="2"/>
      <c r="J16" s="2"/>
    </row>
    <row r="17" spans="1:10" ht="18" customHeight="1" thickTop="1" x14ac:dyDescent="0.2">
      <c r="A17" s="427"/>
      <c r="B17" s="399"/>
      <c r="C17" s="402" t="s">
        <v>104</v>
      </c>
      <c r="D17" s="444"/>
      <c r="E17" s="395">
        <f>IF(D17="none", "none",1)</f>
        <v>1</v>
      </c>
      <c r="F17" s="424"/>
      <c r="G17" s="1222" t="s">
        <v>247</v>
      </c>
      <c r="H17" s="1223"/>
      <c r="I17" s="2"/>
      <c r="J17" s="2"/>
    </row>
    <row r="18" spans="1:10" ht="18" customHeight="1" x14ac:dyDescent="0.2">
      <c r="A18" s="427"/>
      <c r="B18" s="399"/>
      <c r="C18" s="402" t="s">
        <v>203</v>
      </c>
      <c r="D18" s="445"/>
      <c r="E18" s="396" t="str">
        <f>IF(D18="","&lt;--ERROR","")</f>
        <v>&lt;--ERROR</v>
      </c>
      <c r="F18" s="453" t="s">
        <v>204</v>
      </c>
      <c r="G18" s="1224"/>
      <c r="H18" s="1225"/>
      <c r="I18" s="2"/>
      <c r="J18" s="2"/>
    </row>
    <row r="19" spans="1:10" ht="18" customHeight="1" x14ac:dyDescent="0.2">
      <c r="A19" s="427"/>
      <c r="B19" s="404"/>
      <c r="C19" s="402" t="s">
        <v>26</v>
      </c>
      <c r="D19" s="446"/>
      <c r="E19" s="397"/>
      <c r="F19" s="393"/>
      <c r="G19" s="1226"/>
      <c r="H19" s="1227"/>
      <c r="I19" s="2"/>
      <c r="J19" s="2"/>
    </row>
    <row r="20" spans="1:10" ht="18" customHeight="1" x14ac:dyDescent="0.2">
      <c r="A20" s="430"/>
      <c r="B20" s="405"/>
      <c r="C20" s="406" t="s">
        <v>139</v>
      </c>
      <c r="D20" s="298">
        <v>2010</v>
      </c>
      <c r="E20" s="398">
        <f>IF(D20=2010,1)</f>
        <v>1</v>
      </c>
      <c r="F20" s="411" t="s">
        <v>205</v>
      </c>
      <c r="G20" s="1230"/>
      <c r="H20" s="1231"/>
      <c r="I20" s="2"/>
      <c r="J20" s="2"/>
    </row>
    <row r="21" spans="1:10" ht="18" customHeight="1" x14ac:dyDescent="0.2">
      <c r="A21" s="1252" t="str">
        <f>IF(E20=1,"Fee in accordance with the National Department of Public Works Scope of Engineering Services and Tariff of Fees for Persons Registered in terms of the Engineering Profession Act, 2000 (Act No. 46 of 2000) dated 1 February 2010.",IF(E20=9," Government Gazette No 31749 of 2 January 2009",""))</f>
        <v>Fee in accordance with the National Department of Public Works Scope of Engineering Services and Tariff of Fees for Persons Registered in terms of the Engineering Profession Act, 2000 (Act No. 46 of 2000) dated 1 February 2010.</v>
      </c>
      <c r="B21" s="1253"/>
      <c r="C21" s="1253"/>
      <c r="D21" s="1253"/>
      <c r="E21" s="1254"/>
      <c r="F21" s="412" t="s">
        <v>206</v>
      </c>
      <c r="G21" s="1230"/>
      <c r="H21" s="1231"/>
      <c r="I21" s="2"/>
      <c r="J21" s="2"/>
    </row>
    <row r="22" spans="1:10" ht="18" customHeight="1" x14ac:dyDescent="0.2">
      <c r="A22" s="1255"/>
      <c r="B22" s="1256"/>
      <c r="C22" s="1256"/>
      <c r="D22" s="1256"/>
      <c r="E22" s="1257"/>
      <c r="F22" s="412" t="s">
        <v>309</v>
      </c>
      <c r="G22" s="1232"/>
      <c r="H22" s="1231"/>
      <c r="I22" s="2"/>
      <c r="J22" s="2"/>
    </row>
    <row r="23" spans="1:10" ht="18" customHeight="1" x14ac:dyDescent="0.2">
      <c r="A23" s="1255"/>
      <c r="B23" s="1256"/>
      <c r="C23" s="1256"/>
      <c r="D23" s="1256"/>
      <c r="E23" s="1257"/>
      <c r="F23" s="412" t="s">
        <v>104</v>
      </c>
      <c r="G23" s="1250" t="s">
        <v>351</v>
      </c>
      <c r="H23" s="1251"/>
      <c r="I23" s="2"/>
      <c r="J23" s="2"/>
    </row>
    <row r="24" spans="1:10" ht="30" customHeight="1" x14ac:dyDescent="0.2">
      <c r="A24" s="1255"/>
      <c r="B24" s="1256"/>
      <c r="C24" s="1256"/>
      <c r="D24" s="1256"/>
      <c r="E24" s="1257"/>
      <c r="F24" s="413" t="s">
        <v>307</v>
      </c>
      <c r="G24" s="1230"/>
      <c r="H24" s="1231"/>
      <c r="I24" s="2"/>
      <c r="J24" s="2"/>
    </row>
    <row r="25" spans="1:10" ht="18" customHeight="1" x14ac:dyDescent="0.2">
      <c r="A25" s="1286" t="s">
        <v>27</v>
      </c>
      <c r="B25" s="1287"/>
      <c r="C25" s="1288"/>
      <c r="D25" s="439" t="str">
        <f>IF(H44&lt;H33,"USE TIME BASED FEES","PERCENTAGE BASED FEES")</f>
        <v>USE TIME BASED FEES</v>
      </c>
      <c r="E25" s="93"/>
      <c r="F25" s="414" t="s">
        <v>207</v>
      </c>
      <c r="G25" s="1230"/>
      <c r="H25" s="1231"/>
      <c r="I25" s="2"/>
      <c r="J25" s="2"/>
    </row>
    <row r="26" spans="1:10" ht="18" customHeight="1" x14ac:dyDescent="0.2">
      <c r="A26" s="431"/>
      <c r="B26" s="420"/>
      <c r="C26" s="438" t="s">
        <v>193</v>
      </c>
      <c r="D26" s="437">
        <v>100</v>
      </c>
      <c r="E26" s="375" t="s">
        <v>292</v>
      </c>
      <c r="F26" s="414" t="s">
        <v>208</v>
      </c>
      <c r="G26" s="1230"/>
      <c r="H26" s="1231"/>
      <c r="I26" s="2"/>
      <c r="J26" s="2"/>
    </row>
    <row r="27" spans="1:10" ht="18" customHeight="1" x14ac:dyDescent="0.2">
      <c r="A27" s="427"/>
      <c r="B27" s="399"/>
      <c r="C27" s="402" t="s">
        <v>120</v>
      </c>
      <c r="D27" s="837"/>
      <c r="E27" s="301"/>
      <c r="F27" s="415" t="s">
        <v>309</v>
      </c>
      <c r="G27" s="1232"/>
      <c r="H27" s="1249"/>
      <c r="I27" s="2"/>
      <c r="J27" s="2"/>
    </row>
    <row r="28" spans="1:10" ht="18" customHeight="1" x14ac:dyDescent="0.2">
      <c r="A28" s="427"/>
      <c r="B28" s="399"/>
      <c r="C28" s="402" t="s">
        <v>19</v>
      </c>
      <c r="D28" s="838"/>
      <c r="E28" s="301"/>
      <c r="F28" s="416" t="s">
        <v>199</v>
      </c>
      <c r="G28" s="1248"/>
      <c r="H28" s="1231"/>
      <c r="I28" s="2"/>
      <c r="J28" s="2"/>
    </row>
    <row r="29" spans="1:10" ht="18" customHeight="1" x14ac:dyDescent="0.2">
      <c r="A29" s="427"/>
      <c r="B29" s="399"/>
      <c r="C29" s="402" t="s">
        <v>109</v>
      </c>
      <c r="D29" s="839"/>
      <c r="E29" s="301"/>
      <c r="F29" s="417" t="s">
        <v>209</v>
      </c>
      <c r="G29" s="1248"/>
      <c r="H29" s="1231"/>
      <c r="I29" s="2"/>
      <c r="J29" s="2"/>
    </row>
    <row r="30" spans="1:10" ht="18" customHeight="1" thickBot="1" x14ac:dyDescent="0.25">
      <c r="A30" s="427"/>
      <c r="B30" s="399"/>
      <c r="C30" s="402" t="s">
        <v>210</v>
      </c>
      <c r="D30" s="839"/>
      <c r="E30" s="333"/>
      <c r="F30" s="418" t="s">
        <v>211</v>
      </c>
      <c r="G30" s="1219"/>
      <c r="H30" s="1272"/>
      <c r="I30" s="2"/>
      <c r="J30" s="2"/>
    </row>
    <row r="31" spans="1:10" ht="18" customHeight="1" thickTop="1" x14ac:dyDescent="0.2">
      <c r="A31" s="427"/>
      <c r="B31" s="421"/>
      <c r="C31" s="798" t="str">
        <f>IF(E31=1,"STAGE COMPLETED",IF(E31=6,"STAGE COMPLETED","STAGE"))</f>
        <v>STAGE</v>
      </c>
      <c r="D31" s="1260" t="s">
        <v>377</v>
      </c>
      <c r="E31" s="1261"/>
      <c r="F31" s="797">
        <f>IF(D31="INCEPTION",1,IF(D31="CONCEPT &amp; VIABILITY",2,IF(D31="DESIGN DEVELOPMENT",3,IF(D31="DOCUMENTATION &amp; PROCUREMENT",4,IF(D31="CONTRACT ADMINISTRATION &amp; INSPECTION",5,IF(D31="CLOSE OUT",6))))))</f>
        <v>1</v>
      </c>
      <c r="G31" s="99"/>
      <c r="H31" s="390"/>
      <c r="I31" s="2"/>
      <c r="J31" s="2"/>
    </row>
    <row r="32" spans="1:10" ht="18" customHeight="1" x14ac:dyDescent="0.2">
      <c r="A32" s="793"/>
      <c r="B32" s="795"/>
      <c r="C32" s="865" t="str">
        <f>IF(F31=1,"",IF(F31&gt;4,"","PERCENTAGE OF STAGE COMPLETED"))</f>
        <v/>
      </c>
      <c r="D32" s="801">
        <v>1</v>
      </c>
      <c r="E32" s="864" t="s">
        <v>376</v>
      </c>
      <c r="F32" s="796"/>
      <c r="G32" s="99"/>
      <c r="H32" s="390"/>
      <c r="I32" s="2"/>
      <c r="J32" s="2"/>
    </row>
    <row r="33" spans="1:10" ht="18" customHeight="1" thickBot="1" x14ac:dyDescent="0.25">
      <c r="A33" s="428"/>
      <c r="B33" s="422"/>
      <c r="C33" s="423" t="s">
        <v>152</v>
      </c>
      <c r="D33" s="105" t="s">
        <v>246</v>
      </c>
      <c r="E33" s="101"/>
      <c r="F33" s="102"/>
      <c r="G33" s="99"/>
      <c r="H33" s="391">
        <f>IF(E20=1,Scales!C4)</f>
        <v>470000</v>
      </c>
      <c r="I33" s="2"/>
      <c r="J33" s="2"/>
    </row>
    <row r="34" spans="1:10" ht="81" customHeight="1" thickTop="1" thickBot="1" x14ac:dyDescent="0.25">
      <c r="A34" s="1264" t="s">
        <v>331</v>
      </c>
      <c r="B34" s="1265"/>
      <c r="C34" s="1265"/>
      <c r="D34" s="1265"/>
      <c r="E34" s="817" t="s">
        <v>352</v>
      </c>
      <c r="F34" s="1266" t="s">
        <v>353</v>
      </c>
      <c r="G34" s="1266" t="s">
        <v>354</v>
      </c>
      <c r="H34" s="1258" t="s">
        <v>122</v>
      </c>
      <c r="I34" s="2"/>
      <c r="J34" s="2"/>
    </row>
    <row r="35" spans="1:10" ht="24.75" customHeight="1" thickBot="1" x14ac:dyDescent="0.25">
      <c r="A35" s="1269" t="s">
        <v>164</v>
      </c>
      <c r="B35" s="1270"/>
      <c r="C35" s="1271"/>
      <c r="D35" s="449" t="s">
        <v>291</v>
      </c>
      <c r="E35" s="816">
        <f>IF($F$31&lt;4,1,IF($D$35="TENDER VALUES",2,1))</f>
        <v>1</v>
      </c>
      <c r="F35" s="1268"/>
      <c r="G35" s="1267"/>
      <c r="H35" s="1259"/>
      <c r="I35" s="2"/>
      <c r="J35" s="2"/>
    </row>
    <row r="36" spans="1:10" ht="45" customHeight="1" thickTop="1" x14ac:dyDescent="0.2">
      <c r="A36" s="1279" t="s">
        <v>154</v>
      </c>
      <c r="B36" s="1280"/>
      <c r="C36" s="1280"/>
      <c r="D36" s="1280"/>
      <c r="E36" s="863"/>
      <c r="F36" s="818"/>
      <c r="G36" s="862"/>
      <c r="H36" s="812">
        <f t="shared" ref="H36:H43" si="0">IF($E$9="b",IF($F$31&lt;5,E36,IF($F$31=5,F36,IF($F$31=6,G36))))</f>
        <v>0</v>
      </c>
      <c r="I36" s="2"/>
      <c r="J36" s="2"/>
    </row>
    <row r="37" spans="1:10" ht="33" customHeight="1" x14ac:dyDescent="0.2">
      <c r="A37" s="1262" t="s">
        <v>155</v>
      </c>
      <c r="B37" s="1263"/>
      <c r="C37" s="1263"/>
      <c r="D37" s="1263"/>
      <c r="E37" s="819"/>
      <c r="F37" s="820"/>
      <c r="G37" s="818"/>
      <c r="H37" s="813">
        <f t="shared" si="0"/>
        <v>0</v>
      </c>
      <c r="J37" s="2"/>
    </row>
    <row r="38" spans="1:10" ht="33" customHeight="1" x14ac:dyDescent="0.2">
      <c r="A38" s="1262" t="s">
        <v>156</v>
      </c>
      <c r="B38" s="1263"/>
      <c r="C38" s="1263"/>
      <c r="D38" s="1263"/>
      <c r="E38" s="819"/>
      <c r="F38" s="820"/>
      <c r="G38" s="820"/>
      <c r="H38" s="813">
        <f t="shared" si="0"/>
        <v>0</v>
      </c>
      <c r="J38" s="2"/>
    </row>
    <row r="39" spans="1:10" ht="33" customHeight="1" x14ac:dyDescent="0.2">
      <c r="A39" s="1262" t="s">
        <v>157</v>
      </c>
      <c r="B39" s="1263"/>
      <c r="C39" s="1263"/>
      <c r="D39" s="1263"/>
      <c r="E39" s="819"/>
      <c r="F39" s="820"/>
      <c r="G39" s="820"/>
      <c r="H39" s="813">
        <f t="shared" si="0"/>
        <v>0</v>
      </c>
      <c r="J39" s="2"/>
    </row>
    <row r="40" spans="1:10" ht="43.5" customHeight="1" x14ac:dyDescent="0.2">
      <c r="A40" s="1262" t="s">
        <v>158</v>
      </c>
      <c r="B40" s="1263"/>
      <c r="C40" s="1263"/>
      <c r="D40" s="1263"/>
      <c r="E40" s="819"/>
      <c r="F40" s="820"/>
      <c r="G40" s="820"/>
      <c r="H40" s="813">
        <f t="shared" si="0"/>
        <v>0</v>
      </c>
      <c r="J40" s="2"/>
    </row>
    <row r="41" spans="1:10" ht="43.5" customHeight="1" x14ac:dyDescent="0.2">
      <c r="A41" s="1262" t="s">
        <v>159</v>
      </c>
      <c r="B41" s="1263"/>
      <c r="C41" s="1263"/>
      <c r="D41" s="1263"/>
      <c r="E41" s="819"/>
      <c r="F41" s="820"/>
      <c r="G41" s="820"/>
      <c r="H41" s="813">
        <f t="shared" si="0"/>
        <v>0</v>
      </c>
      <c r="J41" s="2"/>
    </row>
    <row r="42" spans="1:10" ht="39" customHeight="1" x14ac:dyDescent="0.2">
      <c r="A42" s="1262" t="s">
        <v>160</v>
      </c>
      <c r="B42" s="1263"/>
      <c r="C42" s="1263"/>
      <c r="D42" s="1263"/>
      <c r="E42" s="819"/>
      <c r="F42" s="820"/>
      <c r="G42" s="820"/>
      <c r="H42" s="813">
        <f t="shared" si="0"/>
        <v>0</v>
      </c>
      <c r="J42" s="2"/>
    </row>
    <row r="43" spans="1:10" ht="38.25" customHeight="1" thickBot="1" x14ac:dyDescent="0.25">
      <c r="A43" s="1284" t="s">
        <v>161</v>
      </c>
      <c r="B43" s="1285"/>
      <c r="C43" s="1285"/>
      <c r="D43" s="1285"/>
      <c r="E43" s="821"/>
      <c r="F43" s="822"/>
      <c r="G43" s="822"/>
      <c r="H43" s="812">
        <f t="shared" si="0"/>
        <v>0</v>
      </c>
      <c r="J43" s="2"/>
    </row>
    <row r="44" spans="1:10" ht="31.5" customHeight="1" thickBot="1" x14ac:dyDescent="0.25">
      <c r="A44" s="1293" t="str">
        <f>CONCATENATE("TOTAL VALUE OF ALL WORK BY THE ENGINEER APPROPRIATE TO CLAUSE ",IF(D18=2003,"20. (1)","4.2.3"), " OF THE GAZETTE")</f>
        <v>TOTAL VALUE OF ALL WORK BY THE ENGINEER APPROPRIATE TO CLAUSE 4.2.3 OF THE GAZETTE</v>
      </c>
      <c r="B44" s="1294"/>
      <c r="C44" s="1294"/>
      <c r="D44" s="1294"/>
      <c r="E44" s="823">
        <f>SUM($E$36:$E$43)</f>
        <v>0</v>
      </c>
      <c r="F44" s="824">
        <f>SUM(F36:F43)</f>
        <v>0</v>
      </c>
      <c r="G44" s="824">
        <f>SUM(G36:G43)</f>
        <v>0</v>
      </c>
      <c r="H44" s="814">
        <f>SUM(H36:H43)</f>
        <v>0</v>
      </c>
    </row>
    <row r="45" spans="1:10" ht="31.5" customHeight="1" thickBot="1" x14ac:dyDescent="0.25">
      <c r="A45" s="1289" t="str">
        <f>IF(F31=6,IF(G44=H49,"","THE VALUE OF ( C) MUST BE THE SAME AS (D)"),"")</f>
        <v/>
      </c>
      <c r="B45" s="1290"/>
      <c r="C45" s="1290"/>
      <c r="D45" s="1290"/>
      <c r="E45" s="1290"/>
      <c r="F45" s="245" t="str">
        <f>IF($F$31=6,IF(H44=H49,"","ERROR"),"")</f>
        <v/>
      </c>
      <c r="G45" s="245" t="str">
        <f>IF($F$31=6,IF($H$49=$G$44,"","ERROR"),"")</f>
        <v/>
      </c>
      <c r="H45" s="392"/>
    </row>
    <row r="46" spans="1:10" ht="64.5" customHeight="1" thickTop="1" thickBot="1" x14ac:dyDescent="0.25">
      <c r="A46" s="1291" t="s">
        <v>329</v>
      </c>
      <c r="B46" s="1292"/>
      <c r="C46" s="1292"/>
      <c r="D46" s="1292"/>
      <c r="E46" s="1292"/>
      <c r="F46" s="1292"/>
      <c r="G46" s="451" t="s">
        <v>255</v>
      </c>
      <c r="H46" s="450" t="s">
        <v>122</v>
      </c>
      <c r="I46" s="2"/>
      <c r="J46" s="2"/>
    </row>
    <row r="47" spans="1:10" ht="31.5" customHeight="1" thickTop="1" x14ac:dyDescent="0.2">
      <c r="A47" s="1279" t="s">
        <v>162</v>
      </c>
      <c r="B47" s="1280"/>
      <c r="C47" s="1280"/>
      <c r="D47" s="1280"/>
      <c r="E47" s="1280"/>
      <c r="F47" s="1280"/>
      <c r="G47" s="825"/>
      <c r="H47" s="615">
        <f>IF($F$31&gt;4,G47,0)</f>
        <v>0</v>
      </c>
    </row>
    <row r="48" spans="1:10" ht="30" customHeight="1" thickBot="1" x14ac:dyDescent="0.25">
      <c r="A48" s="1275" t="s">
        <v>163</v>
      </c>
      <c r="B48" s="1276"/>
      <c r="C48" s="1276"/>
      <c r="D48" s="1276"/>
      <c r="E48" s="1276"/>
      <c r="F48" s="1276"/>
      <c r="G48" s="826"/>
      <c r="H48" s="616">
        <f>IF($F$31&gt;4,G48,0)</f>
        <v>0</v>
      </c>
    </row>
    <row r="49" spans="1:8" ht="34.5" customHeight="1" thickBot="1" x14ac:dyDescent="0.25">
      <c r="A49" s="1277" t="str">
        <f>CONCATENATE("TOTAL VALUE OF ALL WORK COMPLETED APPROPRIATE TO CLAUSE ",IF($D$18=2003,"20. (1)","4.2.3.(1)"), " OF THE GAZETTE")</f>
        <v>TOTAL VALUE OF ALL WORK COMPLETED APPROPRIATE TO CLAUSE 4.2.3.(1) OF THE GAZETTE</v>
      </c>
      <c r="B49" s="1278"/>
      <c r="C49" s="1278"/>
      <c r="D49" s="1278"/>
      <c r="E49" s="1278"/>
      <c r="F49" s="1278"/>
      <c r="G49" s="810">
        <f>G47+G48</f>
        <v>0</v>
      </c>
      <c r="H49" s="811">
        <f>H47+H48</f>
        <v>0</v>
      </c>
    </row>
    <row r="50" spans="1:8" ht="15.75" thickTop="1" x14ac:dyDescent="0.2">
      <c r="A50" s="4"/>
      <c r="B50" s="4"/>
      <c r="C50" s="4"/>
      <c r="D50" s="4"/>
      <c r="E50" s="4"/>
      <c r="F50" s="4"/>
      <c r="G50" s="5"/>
    </row>
    <row r="59" spans="1:8" ht="18.75" customHeight="1" x14ac:dyDescent="0.2"/>
    <row r="66" ht="25.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108" spans="1:8" x14ac:dyDescent="0.2">
      <c r="A108" s="1"/>
      <c r="B108" s="1"/>
      <c r="C108" s="1"/>
      <c r="D108" s="1"/>
      <c r="E108" s="1"/>
      <c r="F108" s="1"/>
      <c r="G108" s="1"/>
      <c r="H108" s="1"/>
    </row>
    <row r="109" spans="1:8" x14ac:dyDescent="0.2">
      <c r="A109" s="1273"/>
      <c r="B109" s="1274"/>
      <c r="C109" s="1274"/>
      <c r="D109" s="1274"/>
      <c r="E109" s="1274"/>
      <c r="F109" s="1274"/>
      <c r="G109" s="1274"/>
      <c r="H109" s="1274"/>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46">
    <mergeCell ref="A109:H109"/>
    <mergeCell ref="A48:F48"/>
    <mergeCell ref="A49:F49"/>
    <mergeCell ref="A47:F47"/>
    <mergeCell ref="A1:H1"/>
    <mergeCell ref="A43:D43"/>
    <mergeCell ref="A37:D37"/>
    <mergeCell ref="A36:D36"/>
    <mergeCell ref="A38:D38"/>
    <mergeCell ref="A25:C25"/>
    <mergeCell ref="A45:E45"/>
    <mergeCell ref="A40:D40"/>
    <mergeCell ref="A46:F46"/>
    <mergeCell ref="A44:D44"/>
    <mergeCell ref="A42:D42"/>
    <mergeCell ref="A41:D41"/>
    <mergeCell ref="H34:H35"/>
    <mergeCell ref="D31:E31"/>
    <mergeCell ref="G28:H28"/>
    <mergeCell ref="A39:D39"/>
    <mergeCell ref="A34:D34"/>
    <mergeCell ref="G34:G35"/>
    <mergeCell ref="F34:F35"/>
    <mergeCell ref="A35:C35"/>
    <mergeCell ref="G30:H30"/>
    <mergeCell ref="G29:H29"/>
    <mergeCell ref="G27:H27"/>
    <mergeCell ref="G25:H25"/>
    <mergeCell ref="G26:H26"/>
    <mergeCell ref="G23:H23"/>
    <mergeCell ref="G24:H24"/>
    <mergeCell ref="G22:H22"/>
    <mergeCell ref="A2:D3"/>
    <mergeCell ref="E2:H2"/>
    <mergeCell ref="E3:H3"/>
    <mergeCell ref="G5:H5"/>
    <mergeCell ref="G9:H9"/>
    <mergeCell ref="D16:E16"/>
    <mergeCell ref="G20:H20"/>
    <mergeCell ref="D13:F13"/>
    <mergeCell ref="A21:E24"/>
    <mergeCell ref="D12:H12"/>
    <mergeCell ref="D11:H11"/>
    <mergeCell ref="G17:H19"/>
    <mergeCell ref="D14:F14"/>
    <mergeCell ref="G21:H21"/>
  </mergeCells>
  <phoneticPr fontId="46" type="noConversion"/>
  <dataValidations count="6">
    <dataValidation type="list" allowBlank="1" showInputMessage="1" showErrorMessage="1" sqref="D35">
      <formula1>"ESTIMATES ONLY, TENDER VALUES"</formula1>
    </dataValidation>
    <dataValidation type="list" allowBlank="1" showInputMessage="1" showErrorMessage="1" sqref="D20">
      <formula1>"2010"</formula1>
    </dataValidation>
    <dataValidation type="list" allowBlank="1" showInputMessage="1" showErrorMessage="1" sqref="D33">
      <formula1>"Y,N"</formula1>
    </dataValidation>
    <dataValidation type="list" allowBlank="1" showInputMessage="1" showErrorMessage="1" sqref="D31">
      <formula1>"INCEPTION, CONCEPT &amp; VIABILITY,DESIGN DEVELOPMENT,DOCUMENTATION &amp; PROCUREMENT,CONTRACT ADMINISTRATION &amp; INSPECTION, CLOSE OUT"</formula1>
    </dataValidation>
    <dataValidation type="list" allowBlank="1" showInputMessage="1" showErrorMessage="1" sqref="D9">
      <formula1>"BUILDING PROJECT, ENGINEERING PROJECT"</formula1>
    </dataValidation>
    <dataValidation type="list" allowBlank="1" showInputMessage="1" showErrorMessage="1" sqref="D10">
      <formula1>"YES,NO"</formula1>
    </dataValidation>
  </dataValidations>
  <printOptions horizontalCentered="1"/>
  <pageMargins left="0.74803149606299213" right="0.59055118110236227" top="0.78740157480314965" bottom="0.78740157480314965" header="0.51181102362204722" footer="0.51181102362204722"/>
  <pageSetup paperSize="9" scale="53"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enableFormatConditionsCalculation="0">
    <tabColor indexed="43"/>
  </sheetPr>
  <dimension ref="A1:J109"/>
  <sheetViews>
    <sheetView zoomScale="70" zoomScaleNormal="70" zoomScaleSheetLayoutView="69" workbookViewId="0">
      <selection activeCell="H4" sqref="H4"/>
    </sheetView>
  </sheetViews>
  <sheetFormatPr defaultRowHeight="15" x14ac:dyDescent="0.2"/>
  <cols>
    <col min="1" max="1" width="18.33203125" customWidth="1"/>
    <col min="2" max="2" width="3.88671875" customWidth="1"/>
    <col min="3" max="3" width="10.5546875" customWidth="1"/>
    <col min="4" max="4" width="27.77734375" customWidth="1"/>
    <col min="5" max="5" width="19.77734375" customWidth="1"/>
    <col min="6" max="6" width="20.5546875" customWidth="1"/>
    <col min="7" max="7" width="19.109375" customWidth="1"/>
    <col min="8" max="8" width="18" customWidth="1"/>
    <col min="9" max="9" width="5.44140625" customWidth="1"/>
    <col min="10" max="10" width="8.6640625" customWidth="1"/>
  </cols>
  <sheetData>
    <row r="1" spans="1:10" ht="52.5" customHeight="1" thickTop="1" thickBot="1" x14ac:dyDescent="0.25">
      <c r="A1" s="1281" t="str">
        <f>'Input Data'!A1:H1</f>
        <v>PLEASE READ THE NOTES (1st SHEET) BEFORE STARTING TO POPULATE THE SHEETS. COMPLETE ALL YELLOW CELLS!!!</v>
      </c>
      <c r="B1" s="1282"/>
      <c r="C1" s="1282"/>
      <c r="D1" s="1282"/>
      <c r="E1" s="1282"/>
      <c r="F1" s="1282"/>
      <c r="G1" s="1282"/>
      <c r="H1" s="1283"/>
    </row>
    <row r="2" spans="1:10" ht="36" customHeight="1" thickTop="1" x14ac:dyDescent="0.2">
      <c r="A2" s="1233"/>
      <c r="B2" s="1234"/>
      <c r="C2" s="1234"/>
      <c r="D2" s="1234"/>
      <c r="E2" s="1237" t="s">
        <v>263</v>
      </c>
      <c r="F2" s="1238"/>
      <c r="G2" s="1238"/>
      <c r="H2" s="1239"/>
    </row>
    <row r="3" spans="1:10" ht="32.25" customHeight="1" x14ac:dyDescent="0.2">
      <c r="A3" s="1235"/>
      <c r="B3" s="1236"/>
      <c r="C3" s="1236"/>
      <c r="D3" s="1236"/>
      <c r="E3" s="1240" t="str">
        <f>IF(D9="ENGINEERING PROJECT","USE OTHER INVOICE",CONCATENATE(D9,": ",D20," NDPW FEES"))</f>
        <v>BUILDING PROJECT: 2010 NDPW FEES</v>
      </c>
      <c r="F3" s="1241"/>
      <c r="G3" s="1241"/>
      <c r="H3" s="1242"/>
    </row>
    <row r="4" spans="1:10" ht="12.75" customHeight="1" thickBot="1" x14ac:dyDescent="0.25">
      <c r="A4" s="454"/>
      <c r="B4" s="98"/>
      <c r="C4" s="98"/>
      <c r="D4" s="98"/>
      <c r="E4" s="455"/>
      <c r="F4" s="455"/>
      <c r="G4" s="455"/>
      <c r="H4" s="433" t="str">
        <f>'Input Data'!H4</f>
        <v xml:space="preserve">Version: 1.5  2012-10    </v>
      </c>
    </row>
    <row r="5" spans="1:10" ht="18" customHeight="1" thickTop="1" x14ac:dyDescent="0.2">
      <c r="A5" s="506"/>
      <c r="B5" s="400"/>
      <c r="C5" s="401" t="s">
        <v>251</v>
      </c>
      <c r="D5" s="507" t="s">
        <v>293</v>
      </c>
      <c r="E5" s="508"/>
      <c r="F5" s="509" t="s">
        <v>248</v>
      </c>
      <c r="G5" s="1322" t="s">
        <v>294</v>
      </c>
      <c r="H5" s="1325"/>
      <c r="I5" s="2"/>
      <c r="J5" s="2"/>
    </row>
    <row r="6" spans="1:10" ht="18" customHeight="1" x14ac:dyDescent="0.2">
      <c r="A6" s="510"/>
      <c r="B6" s="399"/>
      <c r="C6" s="402" t="s">
        <v>252</v>
      </c>
      <c r="D6" s="511">
        <v>79867</v>
      </c>
      <c r="E6" s="512"/>
      <c r="F6" s="403" t="s">
        <v>217</v>
      </c>
      <c r="G6" s="513" t="s">
        <v>295</v>
      </c>
      <c r="H6" s="514"/>
      <c r="I6" s="2"/>
      <c r="J6" s="2"/>
    </row>
    <row r="7" spans="1:10" ht="18" customHeight="1" x14ac:dyDescent="0.2">
      <c r="A7" s="510"/>
      <c r="B7" s="399"/>
      <c r="C7" s="402" t="s">
        <v>262</v>
      </c>
      <c r="D7" s="515">
        <v>2</v>
      </c>
      <c r="E7" s="512"/>
      <c r="F7" s="403" t="s">
        <v>221</v>
      </c>
      <c r="G7" s="513" t="s">
        <v>296</v>
      </c>
      <c r="H7" s="516"/>
      <c r="I7" s="2"/>
      <c r="J7" s="2"/>
    </row>
    <row r="8" spans="1:10" ht="18" customHeight="1" x14ac:dyDescent="0.2">
      <c r="A8" s="510"/>
      <c r="B8" s="399"/>
      <c r="C8" s="402" t="s">
        <v>198</v>
      </c>
      <c r="D8" s="517" t="s">
        <v>297</v>
      </c>
      <c r="E8" s="512"/>
      <c r="F8" s="402" t="s">
        <v>218</v>
      </c>
      <c r="G8" s="513" t="s">
        <v>321</v>
      </c>
      <c r="H8" s="387"/>
      <c r="I8" s="2"/>
      <c r="J8" s="2"/>
    </row>
    <row r="9" spans="1:10" ht="18" customHeight="1" x14ac:dyDescent="0.2">
      <c r="A9" s="510"/>
      <c r="B9" s="399"/>
      <c r="C9" s="403" t="s">
        <v>112</v>
      </c>
      <c r="D9" s="518" t="s">
        <v>240</v>
      </c>
      <c r="E9" s="419" t="str">
        <f>IF(D9="BUILDING PROJECT","B","E")</f>
        <v>B</v>
      </c>
      <c r="F9" s="519" t="s">
        <v>197</v>
      </c>
      <c r="G9" s="1318" t="s">
        <v>320</v>
      </c>
      <c r="H9" s="1319"/>
      <c r="I9" s="2"/>
      <c r="J9" s="2"/>
    </row>
    <row r="10" spans="1:10" ht="18" customHeight="1" x14ac:dyDescent="0.2">
      <c r="A10" s="799"/>
      <c r="B10" s="794"/>
      <c r="C10" s="802" t="s">
        <v>349</v>
      </c>
      <c r="D10" s="803" t="s">
        <v>350</v>
      </c>
      <c r="E10" s="804" t="str">
        <f>IF($D$10="Yes", "NO OF DAYS","")</f>
        <v/>
      </c>
      <c r="F10" s="805">
        <v>1</v>
      </c>
      <c r="G10" s="806" t="str">
        <f>IF($D$10="Yes", "RATE","")</f>
        <v/>
      </c>
      <c r="H10" s="807">
        <v>0</v>
      </c>
      <c r="I10" s="2"/>
      <c r="J10" s="2"/>
    </row>
    <row r="11" spans="1:10" ht="18" customHeight="1" thickBot="1" x14ac:dyDescent="0.25">
      <c r="A11" s="520"/>
      <c r="B11" s="409"/>
      <c r="C11" s="410" t="s">
        <v>108</v>
      </c>
      <c r="D11" s="521" t="s">
        <v>323</v>
      </c>
      <c r="E11" s="1310"/>
      <c r="F11" s="1311"/>
      <c r="G11" s="1311"/>
      <c r="H11" s="1312"/>
      <c r="I11" s="2"/>
      <c r="J11" s="2"/>
    </row>
    <row r="12" spans="1:10" ht="18" customHeight="1" thickTop="1" x14ac:dyDescent="0.2">
      <c r="A12" s="522"/>
      <c r="B12" s="407"/>
      <c r="C12" s="408" t="s">
        <v>266</v>
      </c>
      <c r="D12" s="1322" t="s">
        <v>298</v>
      </c>
      <c r="E12" s="1323"/>
      <c r="F12" s="1323"/>
      <c r="G12" s="1323"/>
      <c r="H12" s="1324"/>
      <c r="I12" s="2"/>
      <c r="J12" s="2"/>
    </row>
    <row r="13" spans="1:10" ht="18" customHeight="1" x14ac:dyDescent="0.2">
      <c r="A13" s="510"/>
      <c r="B13" s="399"/>
      <c r="C13" s="402" t="s">
        <v>200</v>
      </c>
      <c r="D13" s="1315" t="s">
        <v>299</v>
      </c>
      <c r="E13" s="1316"/>
      <c r="F13" s="1316"/>
      <c r="G13" s="388" t="s">
        <v>309</v>
      </c>
      <c r="H13" s="523">
        <v>1034</v>
      </c>
      <c r="I13" s="2"/>
      <c r="J13" s="2"/>
    </row>
    <row r="14" spans="1:10" ht="18" customHeight="1" x14ac:dyDescent="0.2">
      <c r="A14" s="510"/>
      <c r="B14" s="399"/>
      <c r="C14" s="402" t="s">
        <v>306</v>
      </c>
      <c r="D14" s="1315" t="s">
        <v>300</v>
      </c>
      <c r="E14" s="1316"/>
      <c r="F14" s="1316"/>
      <c r="G14" s="388" t="s">
        <v>309</v>
      </c>
      <c r="H14" s="524">
        <v>1002</v>
      </c>
      <c r="I14" s="2"/>
      <c r="J14" s="2"/>
    </row>
    <row r="15" spans="1:10" ht="18" customHeight="1" x14ac:dyDescent="0.2">
      <c r="A15" s="510"/>
      <c r="B15" s="399"/>
      <c r="C15" s="402" t="s">
        <v>140</v>
      </c>
      <c r="D15" s="525" t="s">
        <v>301</v>
      </c>
      <c r="E15" s="526" t="s">
        <v>201</v>
      </c>
      <c r="F15" s="527" t="s">
        <v>322</v>
      </c>
      <c r="G15" s="526" t="s">
        <v>202</v>
      </c>
      <c r="H15" s="528" t="s">
        <v>302</v>
      </c>
      <c r="I15" s="2"/>
      <c r="J15" s="2"/>
    </row>
    <row r="16" spans="1:10" ht="18" customHeight="1" thickBot="1" x14ac:dyDescent="0.25">
      <c r="A16" s="510"/>
      <c r="B16" s="399"/>
      <c r="C16" s="402" t="s">
        <v>197</v>
      </c>
      <c r="D16" s="1320" t="s">
        <v>303</v>
      </c>
      <c r="E16" s="1321"/>
      <c r="F16" s="529"/>
      <c r="G16" s="459"/>
      <c r="H16" s="530"/>
      <c r="I16" s="2"/>
      <c r="J16" s="2"/>
    </row>
    <row r="17" spans="1:10" ht="18" customHeight="1" thickTop="1" x14ac:dyDescent="0.2">
      <c r="A17" s="510"/>
      <c r="B17" s="399"/>
      <c r="C17" s="402" t="s">
        <v>104</v>
      </c>
      <c r="D17" s="531" t="s">
        <v>324</v>
      </c>
      <c r="E17" s="395">
        <f>IF(D17="none", "none",1)</f>
        <v>1</v>
      </c>
      <c r="F17" s="424"/>
      <c r="G17" s="1222" t="s">
        <v>247</v>
      </c>
      <c r="H17" s="1223"/>
      <c r="I17" s="2"/>
      <c r="J17" s="2"/>
    </row>
    <row r="18" spans="1:10" ht="18" customHeight="1" x14ac:dyDescent="0.2">
      <c r="A18" s="510"/>
      <c r="B18" s="399"/>
      <c r="C18" s="402" t="s">
        <v>203</v>
      </c>
      <c r="D18" s="532" t="s">
        <v>304</v>
      </c>
      <c r="E18" s="396" t="str">
        <f>IF(D18="","&lt;--ERROR","")</f>
        <v/>
      </c>
      <c r="F18" s="453" t="s">
        <v>204</v>
      </c>
      <c r="G18" s="1224"/>
      <c r="H18" s="1225"/>
      <c r="I18" s="2"/>
      <c r="J18" s="2"/>
    </row>
    <row r="19" spans="1:10" ht="18" customHeight="1" x14ac:dyDescent="0.2">
      <c r="A19" s="510"/>
      <c r="B19" s="404"/>
      <c r="C19" s="402" t="s">
        <v>26</v>
      </c>
      <c r="D19" s="533">
        <v>40332</v>
      </c>
      <c r="E19" s="397"/>
      <c r="F19" s="393"/>
      <c r="G19" s="1226"/>
      <c r="H19" s="1227"/>
      <c r="I19" s="2"/>
      <c r="J19" s="2"/>
    </row>
    <row r="20" spans="1:10" ht="18" customHeight="1" x14ac:dyDescent="0.2">
      <c r="A20" s="534"/>
      <c r="B20" s="405"/>
      <c r="C20" s="406" t="s">
        <v>139</v>
      </c>
      <c r="D20" s="535">
        <v>2010</v>
      </c>
      <c r="E20" s="398">
        <f>IF(D20=2010,1)</f>
        <v>1</v>
      </c>
      <c r="F20" s="411" t="s">
        <v>205</v>
      </c>
      <c r="G20" s="1303" t="s">
        <v>311</v>
      </c>
      <c r="H20" s="1302"/>
      <c r="I20" s="2"/>
      <c r="J20" s="2"/>
    </row>
    <row r="21" spans="1:10" ht="18" customHeight="1" x14ac:dyDescent="0.2">
      <c r="A21" s="1252" t="str">
        <f>IF(E20=1,"Fee in accordance with the National Department of Public Works Scope of Engineering Services and Tariff of Fees for Persons Registered in terms of the Engineering Profession Act, 2000 (Act No. 46 of 2000) dated 1 February 2010.",IF(E20=9," Government Gazette No 31749 of 2 January 2009",""))</f>
        <v>Fee in accordance with the National Department of Public Works Scope of Engineering Services and Tariff of Fees for Persons Registered in terms of the Engineering Profession Act, 2000 (Act No. 46 of 2000) dated 1 February 2010.</v>
      </c>
      <c r="B21" s="1253"/>
      <c r="C21" s="1253"/>
      <c r="D21" s="1253"/>
      <c r="E21" s="1254"/>
      <c r="F21" s="412" t="s">
        <v>206</v>
      </c>
      <c r="G21" s="1303" t="s">
        <v>312</v>
      </c>
      <c r="H21" s="1302"/>
      <c r="I21" s="2"/>
      <c r="J21" s="2"/>
    </row>
    <row r="22" spans="1:10" ht="18" customHeight="1" x14ac:dyDescent="0.2">
      <c r="A22" s="1295"/>
      <c r="B22" s="1296"/>
      <c r="C22" s="1296"/>
      <c r="D22" s="1296"/>
      <c r="E22" s="1297"/>
      <c r="F22" s="412" t="s">
        <v>309</v>
      </c>
      <c r="G22" s="1309" t="s">
        <v>313</v>
      </c>
      <c r="H22" s="1302"/>
      <c r="I22" s="2"/>
      <c r="J22" s="2"/>
    </row>
    <row r="23" spans="1:10" ht="18" customHeight="1" x14ac:dyDescent="0.2">
      <c r="A23" s="1295"/>
      <c r="B23" s="1296"/>
      <c r="C23" s="1296"/>
      <c r="D23" s="1296"/>
      <c r="E23" s="1297"/>
      <c r="F23" s="412" t="s">
        <v>104</v>
      </c>
      <c r="G23" s="1250" t="s">
        <v>356</v>
      </c>
      <c r="H23" s="1251"/>
      <c r="I23" s="2"/>
      <c r="J23" s="2"/>
    </row>
    <row r="24" spans="1:10" ht="30" customHeight="1" x14ac:dyDescent="0.2">
      <c r="A24" s="1295"/>
      <c r="B24" s="1296"/>
      <c r="C24" s="1296"/>
      <c r="D24" s="1296"/>
      <c r="E24" s="1297"/>
      <c r="F24" s="413" t="s">
        <v>307</v>
      </c>
      <c r="G24" s="1303" t="s">
        <v>314</v>
      </c>
      <c r="H24" s="1302"/>
      <c r="I24" s="2"/>
      <c r="J24" s="2"/>
    </row>
    <row r="25" spans="1:10" ht="18" customHeight="1" x14ac:dyDescent="0.2">
      <c r="A25" s="1286" t="s">
        <v>27</v>
      </c>
      <c r="B25" s="1287"/>
      <c r="C25" s="1288"/>
      <c r="D25" s="439" t="str">
        <f>IF(H44&lt;H33,"USE TIME BASED FEES","PERCENTAGE BASED FEES")</f>
        <v>PERCENTAGE BASED FEES</v>
      </c>
      <c r="E25" s="45"/>
      <c r="F25" s="414" t="s">
        <v>207</v>
      </c>
      <c r="G25" s="1303" t="s">
        <v>315</v>
      </c>
      <c r="H25" s="1302"/>
      <c r="I25" s="2"/>
      <c r="J25" s="2"/>
    </row>
    <row r="26" spans="1:10" ht="18" customHeight="1" x14ac:dyDescent="0.2">
      <c r="A26" s="536"/>
      <c r="B26" s="420"/>
      <c r="C26" s="438" t="s">
        <v>193</v>
      </c>
      <c r="D26" s="537">
        <v>100</v>
      </c>
      <c r="E26" s="375" t="s">
        <v>292</v>
      </c>
      <c r="F26" s="414" t="s">
        <v>208</v>
      </c>
      <c r="G26" s="1303" t="s">
        <v>312</v>
      </c>
      <c r="H26" s="1302"/>
      <c r="I26" s="2"/>
      <c r="J26" s="2"/>
    </row>
    <row r="27" spans="1:10" ht="18" customHeight="1" x14ac:dyDescent="0.2">
      <c r="A27" s="510"/>
      <c r="B27" s="399"/>
      <c r="C27" s="402" t="s">
        <v>120</v>
      </c>
      <c r="D27" s="834">
        <v>40420</v>
      </c>
      <c r="E27" s="301"/>
      <c r="F27" s="415" t="s">
        <v>309</v>
      </c>
      <c r="G27" s="1309" t="s">
        <v>316</v>
      </c>
      <c r="H27" s="1317"/>
      <c r="I27" s="2"/>
      <c r="J27" s="2"/>
    </row>
    <row r="28" spans="1:10" ht="18" customHeight="1" x14ac:dyDescent="0.2">
      <c r="A28" s="510"/>
      <c r="B28" s="399"/>
      <c r="C28" s="402" t="s">
        <v>19</v>
      </c>
      <c r="D28" s="835">
        <v>1</v>
      </c>
      <c r="E28" s="301"/>
      <c r="F28" s="416" t="s">
        <v>199</v>
      </c>
      <c r="G28" s="1301" t="s">
        <v>317</v>
      </c>
      <c r="H28" s="1302"/>
      <c r="I28" s="2"/>
      <c r="J28" s="2"/>
    </row>
    <row r="29" spans="1:10" ht="18" customHeight="1" x14ac:dyDescent="0.2">
      <c r="A29" s="510"/>
      <c r="B29" s="399"/>
      <c r="C29" s="402" t="s">
        <v>109</v>
      </c>
      <c r="D29" s="836" t="s">
        <v>305</v>
      </c>
      <c r="E29" s="301"/>
      <c r="F29" s="417" t="s">
        <v>209</v>
      </c>
      <c r="G29" s="1301" t="s">
        <v>318</v>
      </c>
      <c r="H29" s="1302"/>
      <c r="I29" s="2"/>
      <c r="J29" s="2"/>
    </row>
    <row r="30" spans="1:10" ht="18" customHeight="1" thickBot="1" x14ac:dyDescent="0.25">
      <c r="A30" s="510"/>
      <c r="B30" s="399"/>
      <c r="C30" s="402" t="s">
        <v>210</v>
      </c>
      <c r="D30" s="836" t="s">
        <v>330</v>
      </c>
      <c r="E30" s="333"/>
      <c r="F30" s="418" t="s">
        <v>211</v>
      </c>
      <c r="G30" s="1313" t="s">
        <v>319</v>
      </c>
      <c r="H30" s="1314"/>
      <c r="I30" s="2"/>
      <c r="J30" s="2"/>
    </row>
    <row r="31" spans="1:10" ht="18" customHeight="1" thickTop="1" x14ac:dyDescent="0.2">
      <c r="A31" s="510"/>
      <c r="B31" s="421"/>
      <c r="C31" s="798" t="str">
        <f>IF(E31=1,"STAGE COMPLETED",IF(E31=6,"STAGE COMPLETED","STAGE"))</f>
        <v>STAGE</v>
      </c>
      <c r="D31" s="1299" t="s">
        <v>374</v>
      </c>
      <c r="E31" s="1300"/>
      <c r="F31" s="425">
        <f>IF(D31="INCEPTION",1,IF(D31="CONCEPT &amp; VIABILITY",2,IF(D31="DESIGN DEVELOPMENT",3,IF(D31="DOCUMENTATION &amp; PROCUREMENT",4,IF(D31="CONTRACT ADMINISTRATION &amp; INSPECTION",5,IF(D31="CLOSE OUT",6))))))</f>
        <v>6</v>
      </c>
      <c r="G31" s="99"/>
      <c r="H31" s="390"/>
      <c r="I31" s="2"/>
      <c r="J31" s="2"/>
    </row>
    <row r="32" spans="1:10" ht="18" customHeight="1" x14ac:dyDescent="0.2">
      <c r="A32" s="799"/>
      <c r="B32" s="795"/>
      <c r="C32" s="800" t="s">
        <v>348</v>
      </c>
      <c r="D32" s="801">
        <v>1</v>
      </c>
      <c r="E32" s="858"/>
      <c r="F32" s="796"/>
      <c r="G32" s="99"/>
      <c r="H32" s="390"/>
      <c r="I32" s="2"/>
      <c r="J32" s="2"/>
    </row>
    <row r="33" spans="1:10" ht="18" customHeight="1" thickBot="1" x14ac:dyDescent="0.25">
      <c r="A33" s="520"/>
      <c r="B33" s="422"/>
      <c r="C33" s="423" t="s">
        <v>152</v>
      </c>
      <c r="D33" s="538" t="s">
        <v>246</v>
      </c>
      <c r="E33" s="101"/>
      <c r="F33" s="102"/>
      <c r="G33" s="99"/>
      <c r="H33" s="617">
        <f>IF(E20=1,Scales!C4)</f>
        <v>470000</v>
      </c>
      <c r="I33" s="2"/>
      <c r="J33" s="2"/>
    </row>
    <row r="34" spans="1:10" ht="81" customHeight="1" thickTop="1" thickBot="1" x14ac:dyDescent="0.25">
      <c r="A34" s="1264" t="s">
        <v>331</v>
      </c>
      <c r="B34" s="1265"/>
      <c r="C34" s="1265"/>
      <c r="D34" s="1265"/>
      <c r="E34" s="815" t="s">
        <v>325</v>
      </c>
      <c r="F34" s="1304" t="s">
        <v>253</v>
      </c>
      <c r="G34" s="1304" t="s">
        <v>254</v>
      </c>
      <c r="H34" s="1258" t="s">
        <v>122</v>
      </c>
      <c r="I34" s="2"/>
      <c r="J34" s="2"/>
    </row>
    <row r="35" spans="1:10" ht="24.75" customHeight="1" thickBot="1" x14ac:dyDescent="0.25">
      <c r="A35" s="1269" t="s">
        <v>164</v>
      </c>
      <c r="B35" s="1307"/>
      <c r="C35" s="1308"/>
      <c r="D35" s="539" t="s">
        <v>291</v>
      </c>
      <c r="E35" s="816">
        <f>IF($F$31&lt;4,1,IF($D$35="TENDER VALUES",2,1))</f>
        <v>2</v>
      </c>
      <c r="F35" s="1306"/>
      <c r="G35" s="1305"/>
      <c r="H35" s="1298"/>
      <c r="I35" s="2"/>
      <c r="J35" s="2"/>
    </row>
    <row r="36" spans="1:10" ht="45" customHeight="1" thickTop="1" x14ac:dyDescent="0.2">
      <c r="A36" s="1279" t="s">
        <v>154</v>
      </c>
      <c r="B36" s="1280"/>
      <c r="C36" s="1280"/>
      <c r="D36" s="1280"/>
      <c r="E36" s="828">
        <v>5400000</v>
      </c>
      <c r="F36" s="829">
        <v>5400000</v>
      </c>
      <c r="G36" s="829">
        <v>5400000</v>
      </c>
      <c r="H36" s="812">
        <f t="shared" ref="H36:H43" si="0">IF($E$9="b",IF($F$31&lt;5,E36,IF($F$31=5,F36,IF($F$31=6,G36))))</f>
        <v>5400000</v>
      </c>
      <c r="I36" s="2"/>
      <c r="J36" s="2"/>
    </row>
    <row r="37" spans="1:10" ht="33" customHeight="1" x14ac:dyDescent="0.2">
      <c r="A37" s="1262" t="s">
        <v>155</v>
      </c>
      <c r="B37" s="1263"/>
      <c r="C37" s="1263"/>
      <c r="D37" s="1263"/>
      <c r="E37" s="830">
        <v>1500000</v>
      </c>
      <c r="F37" s="831">
        <v>1500000</v>
      </c>
      <c r="G37" s="831">
        <v>1500000</v>
      </c>
      <c r="H37" s="813">
        <f t="shared" si="0"/>
        <v>1500000</v>
      </c>
      <c r="J37" s="2"/>
    </row>
    <row r="38" spans="1:10" ht="33" customHeight="1" x14ac:dyDescent="0.2">
      <c r="A38" s="1262" t="s">
        <v>156</v>
      </c>
      <c r="B38" s="1263"/>
      <c r="C38" s="1263"/>
      <c r="D38" s="1263"/>
      <c r="E38" s="830">
        <v>500000</v>
      </c>
      <c r="F38" s="831">
        <v>500000</v>
      </c>
      <c r="G38" s="831">
        <v>500000</v>
      </c>
      <c r="H38" s="813">
        <f t="shared" si="0"/>
        <v>500000</v>
      </c>
      <c r="J38" s="2"/>
    </row>
    <row r="39" spans="1:10" ht="33" customHeight="1" x14ac:dyDescent="0.2">
      <c r="A39" s="1262" t="s">
        <v>157</v>
      </c>
      <c r="B39" s="1263"/>
      <c r="C39" s="1263"/>
      <c r="D39" s="1263"/>
      <c r="E39" s="830">
        <v>200000</v>
      </c>
      <c r="F39" s="831">
        <v>200000</v>
      </c>
      <c r="G39" s="831">
        <v>200000</v>
      </c>
      <c r="H39" s="813">
        <f t="shared" si="0"/>
        <v>200000</v>
      </c>
      <c r="J39" s="2"/>
    </row>
    <row r="40" spans="1:10" ht="43.5" customHeight="1" x14ac:dyDescent="0.2">
      <c r="A40" s="1262" t="s">
        <v>158</v>
      </c>
      <c r="B40" s="1263"/>
      <c r="C40" s="1263"/>
      <c r="D40" s="1263"/>
      <c r="E40" s="830">
        <v>100000</v>
      </c>
      <c r="F40" s="831">
        <v>100000</v>
      </c>
      <c r="G40" s="831">
        <v>100000</v>
      </c>
      <c r="H40" s="813">
        <f t="shared" si="0"/>
        <v>100000</v>
      </c>
      <c r="J40" s="2"/>
    </row>
    <row r="41" spans="1:10" ht="43.5" customHeight="1" x14ac:dyDescent="0.2">
      <c r="A41" s="1262" t="s">
        <v>159</v>
      </c>
      <c r="B41" s="1263"/>
      <c r="C41" s="1263"/>
      <c r="D41" s="1263"/>
      <c r="E41" s="830">
        <v>150000</v>
      </c>
      <c r="F41" s="831">
        <v>150000</v>
      </c>
      <c r="G41" s="831">
        <v>150000</v>
      </c>
      <c r="H41" s="813">
        <f t="shared" si="0"/>
        <v>150000</v>
      </c>
      <c r="J41" s="2"/>
    </row>
    <row r="42" spans="1:10" ht="39" customHeight="1" x14ac:dyDescent="0.2">
      <c r="A42" s="1262" t="s">
        <v>160</v>
      </c>
      <c r="B42" s="1263"/>
      <c r="C42" s="1263"/>
      <c r="D42" s="1263"/>
      <c r="E42" s="830">
        <v>50000</v>
      </c>
      <c r="F42" s="831">
        <v>50000</v>
      </c>
      <c r="G42" s="831">
        <v>50000</v>
      </c>
      <c r="H42" s="813">
        <f t="shared" si="0"/>
        <v>50000</v>
      </c>
      <c r="J42" s="2"/>
    </row>
    <row r="43" spans="1:10" ht="38.25" customHeight="1" thickBot="1" x14ac:dyDescent="0.25">
      <c r="A43" s="1284" t="s">
        <v>161</v>
      </c>
      <c r="B43" s="1285"/>
      <c r="C43" s="1285"/>
      <c r="D43" s="1285"/>
      <c r="E43" s="832">
        <v>100000</v>
      </c>
      <c r="F43" s="833">
        <v>100000</v>
      </c>
      <c r="G43" s="833">
        <v>100000</v>
      </c>
      <c r="H43" s="812">
        <f t="shared" si="0"/>
        <v>100000</v>
      </c>
      <c r="J43" s="2"/>
    </row>
    <row r="44" spans="1:10" ht="31.5" customHeight="1" thickBot="1" x14ac:dyDescent="0.25">
      <c r="A44" s="1293" t="str">
        <f>CONCATENATE("TOTAL VALUE OF ALL WORK BY THE ENGINEER APPROPRIATE TO CLAUSE ",IF(D18=2003,"20. (1)","4.2.3"), " OF THE GAZETTE")</f>
        <v>TOTAL VALUE OF ALL WORK BY THE ENGINEER APPROPRIATE TO CLAUSE 4.2.3 OF THE GAZETTE</v>
      </c>
      <c r="B44" s="1294"/>
      <c r="C44" s="1294"/>
      <c r="D44" s="1294"/>
      <c r="E44" s="823">
        <f>SUM($E$36:$E$43)</f>
        <v>8000000</v>
      </c>
      <c r="F44" s="824">
        <f>SUM(F36:F43)</f>
        <v>8000000</v>
      </c>
      <c r="G44" s="824">
        <f>SUM(G36:G43)</f>
        <v>8000000</v>
      </c>
      <c r="H44" s="827">
        <f>SUM(H36:H43)</f>
        <v>8000000</v>
      </c>
    </row>
    <row r="45" spans="1:10" ht="31.5" customHeight="1" thickBot="1" x14ac:dyDescent="0.25">
      <c r="A45" s="1289" t="str">
        <f>IF(F31=6,IF(G44=H49,"","THE VALUE OF ( C) MUST BE THE SAME AS (D)"),"")</f>
        <v/>
      </c>
      <c r="B45" s="1290"/>
      <c r="C45" s="1290"/>
      <c r="D45" s="1290"/>
      <c r="E45" s="1290"/>
      <c r="F45" s="245" t="str">
        <f>IF($F$31=6,IF(H44=H49,"","ERROR"),"")</f>
        <v/>
      </c>
      <c r="G45" s="245" t="str">
        <f>IF($F$31=6,IF($H$49=$G$44,"","ERROR"),"")</f>
        <v/>
      </c>
      <c r="H45" s="392"/>
    </row>
    <row r="46" spans="1:10" ht="64.5" customHeight="1" thickTop="1" thickBot="1" x14ac:dyDescent="0.25">
      <c r="A46" s="1291" t="s">
        <v>329</v>
      </c>
      <c r="B46" s="1292"/>
      <c r="C46" s="1292"/>
      <c r="D46" s="1292"/>
      <c r="E46" s="1292"/>
      <c r="F46" s="1292"/>
      <c r="G46" s="451" t="s">
        <v>255</v>
      </c>
      <c r="H46" s="450" t="s">
        <v>122</v>
      </c>
      <c r="I46" s="2"/>
      <c r="J46" s="2"/>
    </row>
    <row r="47" spans="1:10" ht="31.5" customHeight="1" thickTop="1" x14ac:dyDescent="0.2">
      <c r="A47" s="1279" t="s">
        <v>162</v>
      </c>
      <c r="B47" s="1280"/>
      <c r="C47" s="1280"/>
      <c r="D47" s="1280"/>
      <c r="E47" s="1280"/>
      <c r="F47" s="1280"/>
      <c r="G47" s="808">
        <v>6500000</v>
      </c>
      <c r="H47" s="615">
        <f>IF($F$31&gt;4,G47,0)</f>
        <v>6500000</v>
      </c>
    </row>
    <row r="48" spans="1:10" ht="30" customHeight="1" thickBot="1" x14ac:dyDescent="0.25">
      <c r="A48" s="1275" t="s">
        <v>163</v>
      </c>
      <c r="B48" s="1276"/>
      <c r="C48" s="1276"/>
      <c r="D48" s="1276"/>
      <c r="E48" s="1276"/>
      <c r="F48" s="1276"/>
      <c r="G48" s="809">
        <v>1500000</v>
      </c>
      <c r="H48" s="616">
        <f>IF($F$31&gt;4,G48,0)</f>
        <v>1500000</v>
      </c>
    </row>
    <row r="49" spans="1:8" ht="34.5" customHeight="1" thickBot="1" x14ac:dyDescent="0.25">
      <c r="A49" s="1277" t="str">
        <f>CONCATENATE("TOTAL VALUE OF ALL WORK COMPLETED APPROPRIATE TO CLAUSE ",IF($D$18=2003,"20. (1)","4.2.3.(1)"), " OF THE GAZETTE")</f>
        <v>TOTAL VALUE OF ALL WORK COMPLETED APPROPRIATE TO CLAUSE 4.2.3.(1) OF THE GAZETTE</v>
      </c>
      <c r="B49" s="1278"/>
      <c r="C49" s="1278"/>
      <c r="D49" s="1278"/>
      <c r="E49" s="1278"/>
      <c r="F49" s="1278"/>
      <c r="G49" s="810">
        <f>G47+G48</f>
        <v>8000000</v>
      </c>
      <c r="H49" s="811">
        <f>H47+H48</f>
        <v>8000000</v>
      </c>
    </row>
    <row r="50" spans="1:8" ht="15.75" thickTop="1" x14ac:dyDescent="0.2">
      <c r="A50" s="4"/>
      <c r="B50" s="4"/>
      <c r="C50" s="4"/>
      <c r="D50" s="4"/>
      <c r="E50" s="4"/>
      <c r="F50" s="4"/>
      <c r="G50" s="5"/>
    </row>
    <row r="59" spans="1:8" ht="18.75" customHeight="1" x14ac:dyDescent="0.2"/>
    <row r="66" ht="25.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108" spans="1:8" x14ac:dyDescent="0.2">
      <c r="A108" s="1"/>
      <c r="B108" s="1"/>
      <c r="C108" s="1"/>
      <c r="D108" s="1"/>
      <c r="E108" s="1"/>
      <c r="F108" s="1"/>
      <c r="G108" s="1"/>
      <c r="H108" s="1"/>
    </row>
    <row r="109" spans="1:8" x14ac:dyDescent="0.2">
      <c r="A109" s="1273"/>
      <c r="B109" s="1274"/>
      <c r="C109" s="1274"/>
      <c r="D109" s="1274"/>
      <c r="E109" s="1274"/>
      <c r="F109" s="1274"/>
      <c r="G109" s="1274"/>
      <c r="H109" s="1274"/>
    </row>
  </sheetData>
  <sheetProtection password="CD4C" sheet="1" objects="1" scenarios="1" formatCells="0" formatColumns="0" formatRows="0"/>
  <mergeCells count="46">
    <mergeCell ref="A2:D3"/>
    <mergeCell ref="E2:H2"/>
    <mergeCell ref="E3:H3"/>
    <mergeCell ref="G5:H5"/>
    <mergeCell ref="G9:H9"/>
    <mergeCell ref="D16:E16"/>
    <mergeCell ref="G20:H20"/>
    <mergeCell ref="D13:F13"/>
    <mergeCell ref="D12:H12"/>
    <mergeCell ref="A35:C35"/>
    <mergeCell ref="G21:H21"/>
    <mergeCell ref="G22:H22"/>
    <mergeCell ref="E11:H11"/>
    <mergeCell ref="G30:H30"/>
    <mergeCell ref="G29:H29"/>
    <mergeCell ref="G17:H19"/>
    <mergeCell ref="D14:F14"/>
    <mergeCell ref="G23:H23"/>
    <mergeCell ref="G24:H24"/>
    <mergeCell ref="G27:H27"/>
    <mergeCell ref="A1:H1"/>
    <mergeCell ref="A43:D43"/>
    <mergeCell ref="A37:D37"/>
    <mergeCell ref="A36:D36"/>
    <mergeCell ref="A38:D38"/>
    <mergeCell ref="A25:C25"/>
    <mergeCell ref="A21:E24"/>
    <mergeCell ref="H34:H35"/>
    <mergeCell ref="D31:E31"/>
    <mergeCell ref="G28:H28"/>
    <mergeCell ref="G25:H25"/>
    <mergeCell ref="G26:H26"/>
    <mergeCell ref="A39:D39"/>
    <mergeCell ref="A34:D34"/>
    <mergeCell ref="G34:G35"/>
    <mergeCell ref="F34:F35"/>
    <mergeCell ref="A40:D40"/>
    <mergeCell ref="A46:F46"/>
    <mergeCell ref="A44:D44"/>
    <mergeCell ref="A42:D42"/>
    <mergeCell ref="A41:D41"/>
    <mergeCell ref="A109:H109"/>
    <mergeCell ref="A48:F48"/>
    <mergeCell ref="A49:F49"/>
    <mergeCell ref="A47:F47"/>
    <mergeCell ref="A45:E45"/>
  </mergeCells>
  <phoneticPr fontId="46" type="noConversion"/>
  <dataValidations count="6">
    <dataValidation type="list" allowBlank="1" showInputMessage="1" showErrorMessage="1" sqref="D35">
      <formula1>"ESTIMATES ONLY, TENDER VALUES"</formula1>
    </dataValidation>
    <dataValidation type="list" allowBlank="1" showInputMessage="1" showErrorMessage="1" sqref="D20">
      <formula1>"2010"</formula1>
    </dataValidation>
    <dataValidation type="list" allowBlank="1" showInputMessage="1" showErrorMessage="1" sqref="D33">
      <formula1>"Y,N"</formula1>
    </dataValidation>
    <dataValidation type="list" allowBlank="1" showInputMessage="1" showErrorMessage="1" sqref="D31">
      <formula1>"INCEPTION, CONCEPT &amp; VIABILITY,DESIGN DEVELOPMENT,DOCUMENTATION &amp; PROCUREMENT,CONTRACT ADMINISTRATION &amp; INSPECTION, CLOSE OUT"</formula1>
    </dataValidation>
    <dataValidation type="list" allowBlank="1" showInputMessage="1" showErrorMessage="1" sqref="D9">
      <formula1>"BUILDING PROJECT, ENGINEERING PROJECT"</formula1>
    </dataValidation>
    <dataValidation type="list" allowBlank="1" showInputMessage="1" showErrorMessage="1" sqref="D10">
      <formula1>"YES,NO"</formula1>
    </dataValidation>
  </dataValidations>
  <printOptions horizontalCentered="1"/>
  <pageMargins left="0.74803149606299213" right="0.59055118110236227" top="0.78740157480314965" bottom="0.78740157480314965" header="0.51181102362204722" footer="0.51181102362204722"/>
  <pageSetup paperSize="9" scale="49" orientation="portrait" horizontalDpi="300" verticalDpi="300" r:id="rId1"/>
  <headerFooter alignWithMargins="0">
    <oddFooter>&amp;L&amp;"Arial,Regular"&amp;8&amp;F: &amp;A&amp;C&amp;"Arial,Regular"&amp;11&amp;P&amp;R&amp;"Arial,Regular"&amp;8&amp;D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15"/>
  </sheetPr>
  <dimension ref="A1:Q124"/>
  <sheetViews>
    <sheetView zoomScale="70" zoomScaleNormal="70" zoomScaleSheetLayoutView="70" workbookViewId="0">
      <selection activeCell="B7" sqref="B7:J7"/>
    </sheetView>
  </sheetViews>
  <sheetFormatPr defaultRowHeight="15" x14ac:dyDescent="0.2"/>
  <cols>
    <col min="1" max="1" width="16.66406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10" width="4.33203125" customWidth="1"/>
    <col min="11" max="11" width="12.21875" customWidth="1"/>
    <col min="12" max="12" width="4.33203125" customWidth="1"/>
    <col min="13" max="13" width="13.88671875" customWidth="1"/>
    <col min="14" max="14" width="6.88671875" customWidth="1"/>
    <col min="15" max="15" width="16" customWidth="1"/>
    <col min="16" max="16" width="5.77734375" customWidth="1"/>
    <col min="17" max="17" width="18.77734375" customWidth="1"/>
  </cols>
  <sheetData>
    <row r="1" spans="1:17" ht="30" customHeight="1" thickTop="1" x14ac:dyDescent="0.2">
      <c r="A1" s="348"/>
      <c r="B1" s="349"/>
      <c r="C1" s="349"/>
      <c r="D1" s="456"/>
      <c r="E1" s="337"/>
      <c r="F1" s="456"/>
      <c r="G1" s="456"/>
      <c r="H1" s="432"/>
      <c r="I1" s="432"/>
      <c r="J1" s="456"/>
      <c r="K1" s="352" t="s">
        <v>113</v>
      </c>
      <c r="L1" s="456"/>
      <c r="M1" s="456"/>
      <c r="N1" s="456"/>
      <c r="O1" s="456"/>
      <c r="P1" s="456"/>
      <c r="Q1" s="457"/>
    </row>
    <row r="2" spans="1:17" ht="37.5" customHeight="1" x14ac:dyDescent="0.2">
      <c r="A2" s="354" t="s">
        <v>264</v>
      </c>
      <c r="B2" s="350"/>
      <c r="C2" s="45"/>
      <c r="D2" s="97"/>
      <c r="E2" s="97"/>
      <c r="F2" s="97"/>
      <c r="G2" s="97"/>
      <c r="H2" s="97"/>
      <c r="I2" s="45"/>
      <c r="J2" s="45"/>
      <c r="K2" s="353" t="str">
        <f>'Input Data'!E2</f>
        <v xml:space="preserve">STRUCTURAL ENGINEERING </v>
      </c>
      <c r="L2" s="351" t="str">
        <f>'Input Data'!E3</f>
        <v>BUILDING PROJECT: 2010 NDPW FEES</v>
      </c>
      <c r="M2" s="338"/>
      <c r="N2" s="45"/>
      <c r="O2" s="45"/>
      <c r="P2" s="45"/>
      <c r="Q2" s="458" t="str">
        <f>'Input Data'!H4</f>
        <v xml:space="preserve">Version: 1.5  2012-10    </v>
      </c>
    </row>
    <row r="3" spans="1:17" ht="15" customHeight="1" x14ac:dyDescent="0.2">
      <c r="A3" s="454"/>
      <c r="B3" s="13"/>
      <c r="C3" s="13"/>
      <c r="D3" s="319"/>
      <c r="E3" s="13"/>
      <c r="F3" s="320"/>
      <c r="G3" s="320"/>
      <c r="H3" s="320"/>
      <c r="I3" s="13"/>
      <c r="J3" s="13"/>
      <c r="K3" s="13"/>
      <c r="L3" s="13"/>
      <c r="M3" s="306" t="s">
        <v>19</v>
      </c>
      <c r="N3" s="1499">
        <f>'Input Data'!$D$28</f>
        <v>0</v>
      </c>
      <c r="O3" s="1371" t="s">
        <v>120</v>
      </c>
      <c r="P3" s="1372"/>
      <c r="Q3" s="460">
        <f>'Input Data'!D27</f>
        <v>0</v>
      </c>
    </row>
    <row r="4" spans="1:17" ht="15" customHeight="1" thickBot="1" x14ac:dyDescent="0.25">
      <c r="A4" s="303" t="s">
        <v>250</v>
      </c>
      <c r="B4" s="356">
        <f>'Input Data'!$D$6</f>
        <v>0</v>
      </c>
      <c r="C4" s="455"/>
      <c r="D4" s="461"/>
      <c r="E4" s="461"/>
      <c r="F4" s="461"/>
      <c r="G4" s="455"/>
      <c r="H4" s="461"/>
      <c r="I4" s="462" t="s">
        <v>262</v>
      </c>
      <c r="J4" s="1392">
        <f>'Input Data'!$D$7</f>
        <v>0</v>
      </c>
      <c r="K4" s="1393"/>
      <c r="L4" s="455"/>
      <c r="M4" s="455"/>
      <c r="N4" s="461"/>
      <c r="O4" s="302" t="s">
        <v>212</v>
      </c>
      <c r="P4" s="1388">
        <f>'Input Data'!D8</f>
        <v>0</v>
      </c>
      <c r="Q4" s="1389"/>
    </row>
    <row r="5" spans="1:17" ht="21.75" customHeight="1" thickTop="1" thickBot="1" x14ac:dyDescent="0.25">
      <c r="A5" s="355" t="s">
        <v>20</v>
      </c>
      <c r="B5" s="1390">
        <f>'Input Data'!D11</f>
        <v>0</v>
      </c>
      <c r="C5" s="1391"/>
      <c r="D5" s="1391"/>
      <c r="E5" s="1391"/>
      <c r="F5" s="1391"/>
      <c r="G5" s="1391"/>
      <c r="H5" s="1391"/>
      <c r="I5" s="1391"/>
      <c r="J5" s="1386"/>
      <c r="K5" s="1386"/>
      <c r="L5" s="1391"/>
      <c r="M5" s="1391"/>
      <c r="N5" s="1391"/>
      <c r="O5" s="1391"/>
      <c r="P5" s="1386"/>
      <c r="Q5" s="1387"/>
    </row>
    <row r="6" spans="1:17" ht="20.100000000000001" customHeight="1" thickTop="1" x14ac:dyDescent="0.2">
      <c r="A6" s="376" t="s">
        <v>204</v>
      </c>
      <c r="B6" s="1400" t="str">
        <f>'Input Data'!G17</f>
        <v>NATIONAL DEPARTMENT OF PUBLIC WORKS</v>
      </c>
      <c r="C6" s="1401"/>
      <c r="D6" s="1401"/>
      <c r="E6" s="1401"/>
      <c r="F6" s="1401"/>
      <c r="G6" s="1401"/>
      <c r="H6" s="1401"/>
      <c r="I6" s="1401"/>
      <c r="J6" s="1401"/>
      <c r="K6" s="1371" t="s">
        <v>213</v>
      </c>
      <c r="L6" s="1372"/>
      <c r="M6" s="463">
        <f>'Input Data'!D5</f>
        <v>0</v>
      </c>
      <c r="N6" s="1371" t="s">
        <v>214</v>
      </c>
      <c r="O6" s="1372"/>
      <c r="P6" s="1364" t="str">
        <f>'Input Data'!G23</f>
        <v>NOT REGISTERED</v>
      </c>
      <c r="Q6" s="1399"/>
    </row>
    <row r="7" spans="1:17" ht="20.100000000000001" customHeight="1" x14ac:dyDescent="0.2">
      <c r="A7" s="376" t="s">
        <v>241</v>
      </c>
      <c r="B7" s="1373">
        <f>'Input Data'!G20</f>
        <v>0</v>
      </c>
      <c r="C7" s="1374"/>
      <c r="D7" s="1374"/>
      <c r="E7" s="1374"/>
      <c r="F7" s="1374"/>
      <c r="G7" s="1374"/>
      <c r="H7" s="1374"/>
      <c r="I7" s="1374"/>
      <c r="J7" s="1374"/>
      <c r="K7" s="1371" t="s">
        <v>206</v>
      </c>
      <c r="L7" s="1372"/>
      <c r="M7" s="1373">
        <f>'Input Data'!G21</f>
        <v>0</v>
      </c>
      <c r="N7" s="1374"/>
      <c r="O7" s="1374"/>
      <c r="P7" s="306" t="s">
        <v>309</v>
      </c>
      <c r="Q7" s="464">
        <f>'Input Data'!G22</f>
        <v>0</v>
      </c>
    </row>
    <row r="8" spans="1:17" ht="20.100000000000001" customHeight="1" x14ac:dyDescent="0.2">
      <c r="A8" s="376" t="s">
        <v>310</v>
      </c>
      <c r="B8" s="1373">
        <f>'Input Data'!G25</f>
        <v>0</v>
      </c>
      <c r="C8" s="1374"/>
      <c r="D8" s="1374"/>
      <c r="E8" s="1374"/>
      <c r="F8" s="1374"/>
      <c r="G8" s="1374"/>
      <c r="H8" s="1374"/>
      <c r="I8" s="1374"/>
      <c r="J8" s="1374"/>
      <c r="K8" s="1371" t="s">
        <v>215</v>
      </c>
      <c r="L8" s="1372"/>
      <c r="M8" s="1373">
        <f>'Input Data'!G26</f>
        <v>0</v>
      </c>
      <c r="N8" s="1374"/>
      <c r="O8" s="1374"/>
      <c r="P8" s="307" t="s">
        <v>309</v>
      </c>
      <c r="Q8" s="465">
        <f>'Input Data'!G27</f>
        <v>0</v>
      </c>
    </row>
    <row r="9" spans="1:17" ht="20.100000000000001" customHeight="1" x14ac:dyDescent="0.2">
      <c r="A9" s="376" t="s">
        <v>216</v>
      </c>
      <c r="B9" s="1373">
        <f>'Input Data'!G24</f>
        <v>0</v>
      </c>
      <c r="C9" s="1374"/>
      <c r="D9" s="1374"/>
      <c r="E9" s="1374"/>
      <c r="F9" s="1374"/>
      <c r="G9" s="1374"/>
      <c r="H9" s="1374"/>
      <c r="I9" s="1374"/>
      <c r="J9" s="1374"/>
      <c r="K9" s="13"/>
      <c r="L9" s="47" t="s">
        <v>217</v>
      </c>
      <c r="M9" s="466">
        <f>'Input Data'!G28</f>
        <v>0</v>
      </c>
      <c r="N9" s="307" t="s">
        <v>218</v>
      </c>
      <c r="O9" s="466">
        <f>'Input Data'!G29</f>
        <v>0</v>
      </c>
      <c r="P9" s="467" t="s">
        <v>327</v>
      </c>
      <c r="Q9" s="465">
        <f>'Input Data'!G30</f>
        <v>0</v>
      </c>
    </row>
    <row r="10" spans="1:17" ht="20.100000000000001" customHeight="1" thickBot="1" x14ac:dyDescent="0.25">
      <c r="A10" s="377" t="s">
        <v>219</v>
      </c>
      <c r="B10" s="1388">
        <f>'Input Data'!G5</f>
        <v>0</v>
      </c>
      <c r="C10" s="1402"/>
      <c r="D10" s="1402"/>
      <c r="E10" s="1402"/>
      <c r="F10" s="1402"/>
      <c r="G10" s="1402"/>
      <c r="H10" s="1402"/>
      <c r="I10" s="461"/>
      <c r="J10" s="308" t="s">
        <v>141</v>
      </c>
      <c r="K10" s="443">
        <f>'Input Data'!G6</f>
        <v>0</v>
      </c>
      <c r="L10" s="309" t="s">
        <v>153</v>
      </c>
      <c r="M10" s="443">
        <f>'Input Data'!G7</f>
        <v>0</v>
      </c>
      <c r="N10" s="468" t="s">
        <v>220</v>
      </c>
      <c r="O10" s="1385">
        <f>'Input Data'!G9</f>
        <v>0</v>
      </c>
      <c r="P10" s="1386"/>
      <c r="Q10" s="1387"/>
    </row>
    <row r="11" spans="1:17" ht="21.75" customHeight="1" thickTop="1" thickBot="1" x14ac:dyDescent="0.25">
      <c r="A11" s="383" t="s">
        <v>308</v>
      </c>
      <c r="B11" s="469"/>
      <c r="C11" s="470"/>
      <c r="D11" s="470"/>
      <c r="E11" s="470"/>
      <c r="F11" s="470"/>
      <c r="G11" s="470"/>
      <c r="H11" s="470"/>
      <c r="I11" s="13"/>
      <c r="J11" s="382"/>
      <c r="K11" s="469"/>
      <c r="L11" s="47"/>
      <c r="M11" s="469"/>
      <c r="N11" s="471"/>
      <c r="O11" s="472"/>
      <c r="P11" s="470"/>
      <c r="Q11" s="473"/>
    </row>
    <row r="12" spans="1:17" ht="20.100000000000001" customHeight="1" x14ac:dyDescent="0.2">
      <c r="A12" s="376" t="s">
        <v>326</v>
      </c>
      <c r="B12" s="1362">
        <f>'Input Data'!D12</f>
        <v>0</v>
      </c>
      <c r="C12" s="1363"/>
      <c r="D12" s="1363"/>
      <c r="E12" s="1363"/>
      <c r="F12" s="1363"/>
      <c r="G12" s="1363"/>
      <c r="H12" s="1363"/>
      <c r="I12" s="1363"/>
      <c r="J12" s="1363"/>
      <c r="K12" s="1363"/>
      <c r="L12" s="1363"/>
      <c r="M12" s="1363"/>
      <c r="N12" s="1363"/>
      <c r="O12" s="306" t="s">
        <v>210</v>
      </c>
      <c r="P12" s="1357">
        <f>'Input Data'!D30</f>
        <v>0</v>
      </c>
      <c r="Q12" s="1358"/>
    </row>
    <row r="13" spans="1:17" ht="20.100000000000001" customHeight="1" x14ac:dyDescent="0.2">
      <c r="A13" s="376" t="s">
        <v>200</v>
      </c>
      <c r="B13" s="1362">
        <f>'Input Data'!D13</f>
        <v>0</v>
      </c>
      <c r="C13" s="1363"/>
      <c r="D13" s="1363"/>
      <c r="E13" s="1363"/>
      <c r="F13" s="1363"/>
      <c r="G13" s="1363"/>
      <c r="H13" s="1363"/>
      <c r="I13" s="1363"/>
      <c r="J13" s="1363"/>
      <c r="K13" s="1363"/>
      <c r="L13" s="1363"/>
      <c r="M13" s="1363"/>
      <c r="N13" s="1363"/>
      <c r="O13" s="1363"/>
      <c r="P13" s="306" t="s">
        <v>309</v>
      </c>
      <c r="Q13" s="474">
        <f>'Input Data'!H13</f>
        <v>0</v>
      </c>
    </row>
    <row r="14" spans="1:17" ht="20.100000000000001" customHeight="1" x14ac:dyDescent="0.2">
      <c r="A14" s="376" t="s">
        <v>310</v>
      </c>
      <c r="B14" s="1362">
        <f>'Input Data'!D14</f>
        <v>0</v>
      </c>
      <c r="C14" s="1363"/>
      <c r="D14" s="1363"/>
      <c r="E14" s="1363"/>
      <c r="F14" s="1363"/>
      <c r="G14" s="1363"/>
      <c r="H14" s="1363"/>
      <c r="I14" s="1363"/>
      <c r="J14" s="1363"/>
      <c r="K14" s="1363"/>
      <c r="L14" s="1363"/>
      <c r="M14" s="1363"/>
      <c r="N14" s="1363"/>
      <c r="O14" s="1363"/>
      <c r="P14" s="307" t="s">
        <v>309</v>
      </c>
      <c r="Q14" s="475">
        <f>'Input Data'!H14</f>
        <v>0</v>
      </c>
    </row>
    <row r="15" spans="1:17" ht="20.100000000000001" customHeight="1" x14ac:dyDescent="0.2">
      <c r="A15" s="1369" t="s">
        <v>104</v>
      </c>
      <c r="B15" s="1370"/>
      <c r="C15" s="1355">
        <f>IF('Input Data'!E17="None","NOT REGISTERED FOR VAT",'Input Data'!D17)</f>
        <v>0</v>
      </c>
      <c r="D15" s="1356"/>
      <c r="E15" s="1356"/>
      <c r="F15" s="1356"/>
      <c r="G15" s="1356"/>
      <c r="H15" s="1356"/>
      <c r="I15" s="1356"/>
      <c r="J15" s="1356"/>
      <c r="K15" s="13"/>
      <c r="L15" s="13"/>
      <c r="M15" s="13"/>
      <c r="N15" s="13"/>
      <c r="O15" s="13"/>
      <c r="P15" s="13"/>
      <c r="Q15" s="476"/>
    </row>
    <row r="16" spans="1:17" ht="20.100000000000001" customHeight="1" x14ac:dyDescent="0.2">
      <c r="A16" s="310" t="s">
        <v>203</v>
      </c>
      <c r="B16" s="13"/>
      <c r="C16" s="1364">
        <f>'Input Data'!D18</f>
        <v>0</v>
      </c>
      <c r="D16" s="1365"/>
      <c r="E16" s="1365"/>
      <c r="F16" s="1365"/>
      <c r="G16" s="1365"/>
      <c r="H16" s="1365"/>
      <c r="I16" s="1365"/>
      <c r="J16" s="13"/>
      <c r="K16" s="306"/>
      <c r="L16" s="45"/>
      <c r="M16" s="45"/>
      <c r="N16" s="45"/>
      <c r="O16" s="13"/>
      <c r="P16" s="306" t="s">
        <v>217</v>
      </c>
      <c r="Q16" s="465">
        <f>'Input Data'!D15</f>
        <v>0</v>
      </c>
    </row>
    <row r="17" spans="1:17" ht="20.100000000000001" customHeight="1" x14ac:dyDescent="0.2">
      <c r="A17" s="46" t="s">
        <v>26</v>
      </c>
      <c r="B17" s="477">
        <f>'Input Data'!D19</f>
        <v>0</v>
      </c>
      <c r="C17" s="45"/>
      <c r="D17" s="45"/>
      <c r="E17" s="478"/>
      <c r="F17" s="470"/>
      <c r="G17" s="470"/>
      <c r="H17" s="470"/>
      <c r="I17" s="470"/>
      <c r="J17" s="13"/>
      <c r="K17" s="306"/>
      <c r="L17" s="1347"/>
      <c r="M17" s="1348"/>
      <c r="N17" s="13"/>
      <c r="O17" s="13"/>
      <c r="P17" s="306" t="s">
        <v>221</v>
      </c>
      <c r="Q17" s="465">
        <f>'Input Data'!F15</f>
        <v>0</v>
      </c>
    </row>
    <row r="18" spans="1:17" ht="20.100000000000001" customHeight="1" x14ac:dyDescent="0.2">
      <c r="A18" s="305" t="s">
        <v>265</v>
      </c>
      <c r="B18" s="1362">
        <f>'Input Data'!D29</f>
        <v>0</v>
      </c>
      <c r="C18" s="1363"/>
      <c r="D18" s="1363"/>
      <c r="E18" s="1363"/>
      <c r="F18" s="1363"/>
      <c r="G18" s="1363"/>
      <c r="H18" s="1363"/>
      <c r="I18" s="1363"/>
      <c r="J18" s="13"/>
      <c r="K18" s="306"/>
      <c r="L18" s="1347"/>
      <c r="M18" s="1348"/>
      <c r="N18" s="13"/>
      <c r="O18" s="13"/>
      <c r="P18" s="306" t="s">
        <v>218</v>
      </c>
      <c r="Q18" s="465">
        <f>'Input Data'!H15</f>
        <v>0</v>
      </c>
    </row>
    <row r="19" spans="1:17" ht="20.100000000000001" customHeight="1" thickBot="1" x14ac:dyDescent="0.25">
      <c r="A19" s="1383" t="s">
        <v>27</v>
      </c>
      <c r="B19" s="1384"/>
      <c r="C19" s="1366" t="str">
        <f>'Input Data'!D25</f>
        <v>USE TIME BASED FEES</v>
      </c>
      <c r="D19" s="1367"/>
      <c r="E19" s="1367"/>
      <c r="F19" s="1367"/>
      <c r="G19" s="1367"/>
      <c r="H19" s="1368"/>
      <c r="I19" s="1368"/>
      <c r="J19" s="461"/>
      <c r="K19" s="304"/>
      <c r="L19" s="1349"/>
      <c r="M19" s="1349"/>
      <c r="N19" s="362" t="s">
        <v>220</v>
      </c>
      <c r="O19" s="1352">
        <f>'Input Data'!D16</f>
        <v>0</v>
      </c>
      <c r="P19" s="1353"/>
      <c r="Q19" s="1354"/>
    </row>
    <row r="20" spans="1:17" ht="19.5" customHeight="1" thickTop="1" x14ac:dyDescent="0.2">
      <c r="A20" s="317" t="str">
        <f>IF('Input Data'!$F$31&gt;4,"STAGE:","STAGE COMPLETED:")</f>
        <v>STAGE COMPLETED:</v>
      </c>
      <c r="B20" s="318"/>
      <c r="C20" s="1337" t="str">
        <f>'Input Data'!D31</f>
        <v>INCEPTION</v>
      </c>
      <c r="D20" s="1338"/>
      <c r="E20" s="1338"/>
      <c r="F20" s="1338"/>
      <c r="G20" s="1338"/>
      <c r="H20" s="1338"/>
      <c r="I20" s="1338"/>
      <c r="J20" s="1339"/>
      <c r="K20" s="1339"/>
      <c r="L20" s="1350" t="str">
        <f>IF('Input Data'!$E$35=1,"ESTIMATED TOTAL VALUE OF ENGINEERING WORK","TOTAL VALUE OF ENGINEERING WORK")</f>
        <v>ESTIMATED TOTAL VALUE OF ENGINEERING WORK</v>
      </c>
      <c r="M20" s="1351"/>
      <c r="N20" s="1351"/>
      <c r="O20" s="1351"/>
      <c r="P20" s="1351"/>
      <c r="Q20" s="618">
        <f>IF('Input Data'!$E$35=1,80%*'Input Data'!$H$44,'Input Data'!$H$44)</f>
        <v>0</v>
      </c>
    </row>
    <row r="21" spans="1:17" ht="18.75" thickBot="1" x14ac:dyDescent="0.25">
      <c r="A21" s="246"/>
      <c r="B21" s="11"/>
      <c r="C21" s="14"/>
      <c r="D21" s="22"/>
      <c r="E21" s="22"/>
      <c r="F21" s="22"/>
      <c r="G21" s="22"/>
      <c r="H21" s="22"/>
      <c r="I21" s="24"/>
      <c r="J21" s="25"/>
      <c r="K21" s="15">
        <f>IF('Input Data'!E9="b",IF('Input Data'!$E$20=1,VLOOKUP($Q$20,SCALE_2010B,3)),0)</f>
        <v>0</v>
      </c>
      <c r="L21" s="48" t="s">
        <v>110</v>
      </c>
      <c r="M21" s="49">
        <f>IF('Input Data'!E9="b",IF('Input Data'!$E$20=1,VLOOKUP($Q$20,SCALE_2010B,4)),0)</f>
        <v>0.125</v>
      </c>
      <c r="N21" s="50" t="s">
        <v>1</v>
      </c>
      <c r="O21" s="51">
        <f>IF('Input Data'!E9="b",($Q$20-(IF('Input Data'!$E$20=1,VLOOKUP($Q$20,SCALE_2010B,1)))),0)</f>
        <v>0</v>
      </c>
      <c r="P21" s="52" t="s">
        <v>3</v>
      </c>
      <c r="Q21" s="619">
        <f>IF('Input Data'!H44&gt;'Input Data'!H33,(K21+M21*O21),0)</f>
        <v>0</v>
      </c>
    </row>
    <row r="22" spans="1:17" ht="19.5" customHeight="1" thickTop="1" thickBot="1" x14ac:dyDescent="0.25">
      <c r="A22" s="454"/>
      <c r="B22" s="45"/>
      <c r="C22" s="45"/>
      <c r="D22" s="45"/>
      <c r="E22" s="479"/>
      <c r="F22" s="479"/>
      <c r="G22" s="479"/>
      <c r="H22" s="479"/>
      <c r="I22" s="58"/>
      <c r="J22" s="59"/>
      <c r="K22" s="15"/>
      <c r="L22" s="60"/>
      <c r="M22" s="45"/>
      <c r="N22" s="1398" t="s">
        <v>121</v>
      </c>
      <c r="O22" s="1370"/>
      <c r="P22" s="52"/>
      <c r="Q22" s="620">
        <f>Q21</f>
        <v>0</v>
      </c>
    </row>
    <row r="23" spans="1:17" ht="7.5" customHeight="1" thickBot="1" x14ac:dyDescent="0.25">
      <c r="A23" s="61"/>
      <c r="B23" s="30"/>
      <c r="C23" s="62"/>
      <c r="D23" s="63"/>
      <c r="E23" s="63"/>
      <c r="F23" s="63"/>
      <c r="G23" s="63"/>
      <c r="H23" s="63"/>
      <c r="I23" s="62"/>
      <c r="J23" s="62"/>
      <c r="K23" s="64"/>
      <c r="L23" s="65"/>
      <c r="M23" s="66"/>
      <c r="N23" s="67"/>
      <c r="O23" s="65"/>
      <c r="P23" s="65"/>
      <c r="Q23" s="621"/>
    </row>
    <row r="24" spans="1:17" ht="7.5" customHeight="1" thickTop="1" x14ac:dyDescent="0.2">
      <c r="A24" s="54"/>
      <c r="B24" s="11"/>
      <c r="C24" s="14"/>
      <c r="D24" s="55"/>
      <c r="E24" s="55"/>
      <c r="F24" s="55"/>
      <c r="G24" s="55"/>
      <c r="H24" s="55"/>
      <c r="I24" s="14"/>
      <c r="J24" s="14"/>
      <c r="K24" s="56"/>
      <c r="L24" s="15"/>
      <c r="M24" s="57"/>
      <c r="N24" s="50"/>
      <c r="O24" s="15"/>
      <c r="P24" s="15"/>
      <c r="Q24" s="622"/>
    </row>
    <row r="25" spans="1:17" ht="14.1" customHeight="1" x14ac:dyDescent="0.2">
      <c r="A25" s="54" t="s">
        <v>149</v>
      </c>
      <c r="B25" s="45"/>
      <c r="C25" s="45"/>
      <c r="D25" s="45"/>
      <c r="E25" s="45"/>
      <c r="F25" s="45"/>
      <c r="G25" s="45"/>
      <c r="H25" s="45"/>
      <c r="I25" s="45"/>
      <c r="J25" s="45"/>
      <c r="K25" s="45"/>
      <c r="L25" s="45"/>
      <c r="M25" s="45"/>
      <c r="N25" s="45"/>
      <c r="O25" s="45"/>
      <c r="P25" s="45"/>
      <c r="Q25" s="623">
        <f>Q90</f>
        <v>0</v>
      </c>
    </row>
    <row r="26" spans="1:17" ht="14.1" customHeight="1" x14ac:dyDescent="0.2">
      <c r="A26" s="454"/>
      <c r="B26" s="45"/>
      <c r="C26" s="45"/>
      <c r="D26" s="45"/>
      <c r="E26" s="45"/>
      <c r="F26" s="45"/>
      <c r="G26" s="45"/>
      <c r="H26" s="45"/>
      <c r="I26" s="45"/>
      <c r="J26" s="45"/>
      <c r="K26" s="45"/>
      <c r="L26" s="45"/>
      <c r="M26" s="45"/>
      <c r="N26" s="45"/>
      <c r="O26" s="45"/>
      <c r="P26" s="45"/>
      <c r="Q26" s="623"/>
    </row>
    <row r="27" spans="1:17" ht="14.1" customHeight="1" x14ac:dyDescent="0.2">
      <c r="A27" s="358" t="s">
        <v>150</v>
      </c>
      <c r="B27" s="339"/>
      <c r="C27" s="45"/>
      <c r="D27" s="45"/>
      <c r="E27" s="45"/>
      <c r="F27" s="45"/>
      <c r="G27" s="45"/>
      <c r="H27" s="45"/>
      <c r="I27" s="45"/>
      <c r="J27" s="45"/>
      <c r="K27" s="45"/>
      <c r="L27" s="45"/>
      <c r="M27" s="45"/>
      <c r="N27" s="45"/>
      <c r="O27" s="45"/>
      <c r="P27" s="45"/>
      <c r="Q27" s="623">
        <f>Q93</f>
        <v>0</v>
      </c>
    </row>
    <row r="28" spans="1:17" ht="14.1" customHeight="1" x14ac:dyDescent="0.2">
      <c r="A28" s="8"/>
      <c r="B28" s="9"/>
      <c r="C28" s="9"/>
      <c r="D28" s="9"/>
      <c r="E28" s="45"/>
      <c r="F28" s="45"/>
      <c r="G28" s="45"/>
      <c r="H28" s="45"/>
      <c r="I28" s="45"/>
      <c r="J28" s="45"/>
      <c r="K28" s="45"/>
      <c r="L28" s="45"/>
      <c r="M28" s="45"/>
      <c r="N28" s="45"/>
      <c r="O28" s="45"/>
      <c r="P28" s="45"/>
      <c r="Q28" s="623"/>
    </row>
    <row r="29" spans="1:17" ht="14.1" customHeight="1" x14ac:dyDescent="0.2">
      <c r="A29" s="357" t="s">
        <v>124</v>
      </c>
      <c r="B29" s="339"/>
      <c r="C29" s="339"/>
      <c r="D29" s="339"/>
      <c r="E29" s="45"/>
      <c r="F29" s="45"/>
      <c r="G29" s="45"/>
      <c r="H29" s="45"/>
      <c r="I29" s="45"/>
      <c r="J29" s="45"/>
      <c r="K29" s="45"/>
      <c r="L29" s="45"/>
      <c r="M29" s="45"/>
      <c r="N29" s="45"/>
      <c r="O29" s="45"/>
      <c r="P29" s="45"/>
      <c r="Q29" s="623">
        <f>Q96</f>
        <v>0</v>
      </c>
    </row>
    <row r="30" spans="1:17" ht="14.1" customHeight="1" x14ac:dyDescent="0.2">
      <c r="A30" s="10"/>
      <c r="B30" s="7"/>
      <c r="C30" s="11"/>
      <c r="D30" s="11"/>
      <c r="E30" s="45"/>
      <c r="F30" s="45"/>
      <c r="G30" s="45"/>
      <c r="H30" s="45"/>
      <c r="I30" s="45"/>
      <c r="J30" s="45"/>
      <c r="K30" s="45"/>
      <c r="L30" s="45"/>
      <c r="M30" s="45"/>
      <c r="N30" s="45"/>
      <c r="O30" s="45"/>
      <c r="P30" s="45"/>
      <c r="Q30" s="623"/>
    </row>
    <row r="31" spans="1:17" ht="14.1" customHeight="1" x14ac:dyDescent="0.2">
      <c r="A31" s="358" t="s">
        <v>144</v>
      </c>
      <c r="B31" s="339"/>
      <c r="C31" s="45"/>
      <c r="D31" s="45"/>
      <c r="E31" s="45"/>
      <c r="F31" s="45"/>
      <c r="G31" s="45"/>
      <c r="H31" s="45"/>
      <c r="I31" s="45"/>
      <c r="J31" s="45"/>
      <c r="K31" s="45"/>
      <c r="L31" s="45"/>
      <c r="M31" s="45"/>
      <c r="N31" s="45"/>
      <c r="O31" s="45"/>
      <c r="P31" s="45"/>
      <c r="Q31" s="623">
        <f>Q99</f>
        <v>0</v>
      </c>
    </row>
    <row r="32" spans="1:17" ht="14.1" customHeight="1" x14ac:dyDescent="0.2">
      <c r="A32" s="12"/>
      <c r="B32" s="7"/>
      <c r="C32" s="11"/>
      <c r="D32" s="11"/>
      <c r="E32" s="45"/>
      <c r="F32" s="45"/>
      <c r="G32" s="45"/>
      <c r="H32" s="45"/>
      <c r="I32" s="45"/>
      <c r="J32" s="45"/>
      <c r="K32" s="45"/>
      <c r="L32" s="45"/>
      <c r="M32" s="45"/>
      <c r="N32" s="45"/>
      <c r="O32" s="45"/>
      <c r="P32" s="45"/>
      <c r="Q32" s="623"/>
    </row>
    <row r="33" spans="1:17" ht="14.1" customHeight="1" x14ac:dyDescent="0.2">
      <c r="A33" s="357" t="s">
        <v>145</v>
      </c>
      <c r="B33" s="339"/>
      <c r="C33" s="339"/>
      <c r="D33" s="339"/>
      <c r="E33" s="45"/>
      <c r="F33" s="45"/>
      <c r="G33" s="45"/>
      <c r="H33" s="45"/>
      <c r="I33" s="45"/>
      <c r="J33" s="45"/>
      <c r="K33" s="45"/>
      <c r="L33" s="45"/>
      <c r="M33" s="45"/>
      <c r="N33" s="45"/>
      <c r="O33" s="45"/>
      <c r="P33" s="45"/>
      <c r="Q33" s="623">
        <f>Q102</f>
        <v>0</v>
      </c>
    </row>
    <row r="34" spans="1:17" ht="14.1" customHeight="1" x14ac:dyDescent="0.2">
      <c r="A34" s="12"/>
      <c r="B34" s="7"/>
      <c r="C34" s="11"/>
      <c r="D34" s="11"/>
      <c r="E34" s="45"/>
      <c r="F34" s="45"/>
      <c r="G34" s="45"/>
      <c r="H34" s="45"/>
      <c r="I34" s="45"/>
      <c r="J34" s="45"/>
      <c r="K34" s="45"/>
      <c r="L34" s="45"/>
      <c r="M34" s="45"/>
      <c r="N34" s="45"/>
      <c r="O34" s="45"/>
      <c r="P34" s="45"/>
      <c r="Q34" s="623"/>
    </row>
    <row r="35" spans="1:17" ht="14.1" customHeight="1" x14ac:dyDescent="0.2">
      <c r="A35" s="357" t="s">
        <v>146</v>
      </c>
      <c r="B35" s="339"/>
      <c r="C35" s="339"/>
      <c r="D35" s="339"/>
      <c r="E35" s="45"/>
      <c r="F35" s="45"/>
      <c r="G35" s="45"/>
      <c r="H35" s="45"/>
      <c r="I35" s="45"/>
      <c r="J35" s="45"/>
      <c r="K35" s="45"/>
      <c r="L35" s="45"/>
      <c r="M35" s="45"/>
      <c r="N35" s="45"/>
      <c r="O35" s="45"/>
      <c r="P35" s="45"/>
      <c r="Q35" s="623">
        <f>Q105</f>
        <v>0</v>
      </c>
    </row>
    <row r="36" spans="1:17" ht="14.1" customHeight="1" x14ac:dyDescent="0.2">
      <c r="A36" s="3"/>
      <c r="B36" s="339"/>
      <c r="C36" s="339"/>
      <c r="D36" s="339"/>
      <c r="E36" s="45"/>
      <c r="F36" s="45"/>
      <c r="G36" s="45"/>
      <c r="H36" s="45"/>
      <c r="I36" s="45"/>
      <c r="J36" s="45"/>
      <c r="K36" s="45"/>
      <c r="L36" s="45"/>
      <c r="M36" s="45"/>
      <c r="N36" s="45"/>
      <c r="O36" s="45"/>
      <c r="P36" s="45"/>
      <c r="Q36" s="623"/>
    </row>
    <row r="37" spans="1:17" ht="14.1" customHeight="1" x14ac:dyDescent="0.2">
      <c r="A37" s="357" t="s">
        <v>147</v>
      </c>
      <c r="B37" s="339"/>
      <c r="C37" s="339"/>
      <c r="D37" s="339"/>
      <c r="E37" s="45"/>
      <c r="F37" s="45"/>
      <c r="G37" s="45"/>
      <c r="H37" s="45"/>
      <c r="I37" s="45"/>
      <c r="J37" s="45"/>
      <c r="K37" s="45"/>
      <c r="L37" s="45"/>
      <c r="M37" s="45"/>
      <c r="N37" s="45"/>
      <c r="O37" s="45"/>
      <c r="P37" s="45"/>
      <c r="Q37" s="623">
        <f>Q108</f>
        <v>0</v>
      </c>
    </row>
    <row r="38" spans="1:17" ht="14.1" customHeight="1" x14ac:dyDescent="0.2">
      <c r="A38" s="3"/>
      <c r="B38" s="339"/>
      <c r="C38" s="339"/>
      <c r="D38" s="339"/>
      <c r="E38" s="45"/>
      <c r="F38" s="45"/>
      <c r="G38" s="45"/>
      <c r="H38" s="45"/>
      <c r="I38" s="45"/>
      <c r="J38" s="45"/>
      <c r="K38" s="45"/>
      <c r="L38" s="45"/>
      <c r="M38" s="45"/>
      <c r="N38" s="45"/>
      <c r="O38" s="45"/>
      <c r="P38" s="45"/>
      <c r="Q38" s="623"/>
    </row>
    <row r="39" spans="1:17" ht="14.1" customHeight="1" thickBot="1" x14ac:dyDescent="0.25">
      <c r="A39" s="357" t="s">
        <v>125</v>
      </c>
      <c r="B39" s="339"/>
      <c r="C39" s="339"/>
      <c r="D39" s="339"/>
      <c r="E39" s="45"/>
      <c r="F39" s="45"/>
      <c r="G39" s="45"/>
      <c r="H39" s="45"/>
      <c r="I39" s="45"/>
      <c r="J39" s="45"/>
      <c r="K39" s="45"/>
      <c r="L39" s="45"/>
      <c r="M39" s="45"/>
      <c r="N39" s="45"/>
      <c r="O39" s="45"/>
      <c r="P39" s="45"/>
      <c r="Q39" s="624">
        <f>Q111</f>
        <v>0</v>
      </c>
    </row>
    <row r="40" spans="1:17" ht="20.25" customHeight="1" thickBot="1" x14ac:dyDescent="0.25">
      <c r="A40" s="78"/>
      <c r="B40" s="31"/>
      <c r="C40" s="31"/>
      <c r="D40" s="455"/>
      <c r="E40" s="455"/>
      <c r="F40" s="455"/>
      <c r="G40" s="455"/>
      <c r="H40" s="455"/>
      <c r="I40" s="455"/>
      <c r="J40" s="455"/>
      <c r="K40" s="455"/>
      <c r="L40" s="455"/>
      <c r="M40" s="455"/>
      <c r="N40" s="455"/>
      <c r="O40" s="455"/>
      <c r="P40" s="340" t="s">
        <v>260</v>
      </c>
      <c r="Q40" s="625">
        <f>Q114</f>
        <v>0</v>
      </c>
    </row>
    <row r="41" spans="1:17" ht="19.5" customHeight="1" thickTop="1" x14ac:dyDescent="0.2">
      <c r="A41" s="6" t="s">
        <v>259</v>
      </c>
      <c r="B41" s="7"/>
      <c r="C41" s="7"/>
      <c r="D41" s="45"/>
      <c r="E41" s="45"/>
      <c r="F41" s="45"/>
      <c r="G41" s="45"/>
      <c r="H41" s="45"/>
      <c r="I41" s="45"/>
      <c r="J41" s="45"/>
      <c r="K41" s="45"/>
      <c r="L41" s="45"/>
      <c r="M41" s="45"/>
      <c r="N41" s="45"/>
      <c r="O41" s="45"/>
      <c r="P41" s="45"/>
      <c r="Q41" s="623"/>
    </row>
    <row r="42" spans="1:17" ht="12" customHeight="1" x14ac:dyDescent="0.2">
      <c r="A42" s="54" t="s">
        <v>149</v>
      </c>
      <c r="B42" s="45"/>
      <c r="C42" s="58"/>
      <c r="D42" s="45"/>
      <c r="E42" s="45"/>
      <c r="F42" s="45"/>
      <c r="G42" s="45"/>
      <c r="H42" s="45"/>
      <c r="I42" s="45"/>
      <c r="J42" s="45"/>
      <c r="K42" s="45"/>
      <c r="L42" s="45"/>
      <c r="M42" s="45"/>
      <c r="N42" s="45"/>
      <c r="O42" s="45"/>
      <c r="P42" s="45"/>
      <c r="Q42" s="623">
        <f>Q116</f>
        <v>0</v>
      </c>
    </row>
    <row r="43" spans="1:17" ht="12" customHeight="1" x14ac:dyDescent="0.2">
      <c r="A43" s="54"/>
      <c r="B43" s="11"/>
      <c r="C43" s="14"/>
      <c r="D43" s="45"/>
      <c r="E43" s="45"/>
      <c r="F43" s="45"/>
      <c r="G43" s="45"/>
      <c r="H43" s="45"/>
      <c r="I43" s="45"/>
      <c r="J43" s="45"/>
      <c r="K43" s="45"/>
      <c r="L43" s="45"/>
      <c r="M43" s="45"/>
      <c r="N43" s="45"/>
      <c r="O43" s="45"/>
      <c r="P43" s="45"/>
      <c r="Q43" s="623"/>
    </row>
    <row r="44" spans="1:17" ht="12" customHeight="1" x14ac:dyDescent="0.2">
      <c r="A44" s="358" t="s">
        <v>150</v>
      </c>
      <c r="B44" s="339"/>
      <c r="C44" s="45"/>
      <c r="D44" s="45"/>
      <c r="E44" s="45"/>
      <c r="F44" s="45"/>
      <c r="G44" s="45"/>
      <c r="H44" s="45"/>
      <c r="I44" s="45"/>
      <c r="J44" s="45"/>
      <c r="K44" s="45"/>
      <c r="L44" s="45"/>
      <c r="M44" s="45"/>
      <c r="N44" s="45"/>
      <c r="O44" s="45"/>
      <c r="P44" s="45"/>
      <c r="Q44" s="623">
        <f>Q119</f>
        <v>0</v>
      </c>
    </row>
    <row r="45" spans="1:17" ht="12" customHeight="1" thickBot="1" x14ac:dyDescent="0.25">
      <c r="A45" s="480"/>
      <c r="B45" s="481"/>
      <c r="C45" s="481"/>
      <c r="D45" s="482"/>
      <c r="E45" s="482"/>
      <c r="F45" s="482"/>
      <c r="G45" s="482"/>
      <c r="H45" s="482"/>
      <c r="I45" s="482"/>
      <c r="J45" s="482"/>
      <c r="K45" s="482"/>
      <c r="L45" s="482"/>
      <c r="M45" s="482"/>
      <c r="N45" s="482"/>
      <c r="O45" s="482"/>
      <c r="P45" s="482"/>
      <c r="Q45" s="624"/>
    </row>
    <row r="46" spans="1:17" ht="17.25" customHeight="1" thickBot="1" x14ac:dyDescent="0.25">
      <c r="A46" s="29"/>
      <c r="B46" s="84"/>
      <c r="C46" s="483"/>
      <c r="D46" s="483"/>
      <c r="E46" s="483"/>
      <c r="F46" s="483"/>
      <c r="G46" s="483"/>
      <c r="H46" s="483"/>
      <c r="I46" s="483"/>
      <c r="J46" s="483"/>
      <c r="K46" s="483"/>
      <c r="L46" s="483"/>
      <c r="M46" s="483"/>
      <c r="N46" s="483"/>
      <c r="O46" s="483"/>
      <c r="P46" s="365" t="s">
        <v>261</v>
      </c>
      <c r="Q46" s="626">
        <f>Q122</f>
        <v>0</v>
      </c>
    </row>
    <row r="47" spans="1:17" ht="20.25" customHeight="1" thickTop="1" thickBot="1" x14ac:dyDescent="0.25">
      <c r="A47" s="89"/>
      <c r="B47" s="37"/>
      <c r="C47" s="31"/>
      <c r="D47" s="45"/>
      <c r="E47" s="45"/>
      <c r="F47" s="45"/>
      <c r="G47" s="45"/>
      <c r="H47" s="45"/>
      <c r="I47" s="45"/>
      <c r="J47" s="45"/>
      <c r="K47" s="45"/>
      <c r="L47" s="45"/>
      <c r="M47" s="45"/>
      <c r="N47" s="45"/>
      <c r="O47" s="45"/>
      <c r="P47" s="364" t="s">
        <v>143</v>
      </c>
      <c r="Q47" s="627">
        <f>Q123</f>
        <v>0</v>
      </c>
    </row>
    <row r="48" spans="1:17" ht="24" customHeight="1" thickTop="1" thickBot="1" x14ac:dyDescent="0.25">
      <c r="A48" s="89"/>
      <c r="B48" s="329"/>
      <c r="C48" s="329"/>
      <c r="D48" s="330" t="s">
        <v>194</v>
      </c>
      <c r="E48" s="484"/>
      <c r="F48" s="484"/>
      <c r="G48" s="330"/>
      <c r="H48" s="331"/>
      <c r="I48" s="484"/>
      <c r="J48" s="334"/>
      <c r="K48" s="485"/>
      <c r="L48" s="334"/>
      <c r="M48" s="334"/>
      <c r="N48" s="334"/>
      <c r="O48" s="540">
        <f>'Input Data'!D26/100</f>
        <v>1</v>
      </c>
      <c r="P48" s="440" t="s">
        <v>195</v>
      </c>
      <c r="Q48" s="628">
        <f>O48*Q123</f>
        <v>0</v>
      </c>
    </row>
    <row r="49" spans="1:17" ht="24" customHeight="1" thickTop="1" thickBot="1" x14ac:dyDescent="0.25">
      <c r="A49" s="89"/>
      <c r="B49" s="37"/>
      <c r="C49" s="37"/>
      <c r="D49" s="859"/>
      <c r="E49" s="485"/>
      <c r="F49" s="485"/>
      <c r="G49" s="859"/>
      <c r="H49" s="334"/>
      <c r="I49" s="485"/>
      <c r="J49" s="334"/>
      <c r="K49" s="485"/>
      <c r="L49" s="334"/>
      <c r="M49" s="334"/>
      <c r="N49" s="334"/>
      <c r="O49" s="860" t="s">
        <v>375</v>
      </c>
      <c r="P49" s="440"/>
      <c r="Q49" s="861">
        <f>'Input Data'!F10*'Input Data'!H10</f>
        <v>0</v>
      </c>
    </row>
    <row r="50" spans="1:17" ht="24.75" customHeight="1" thickTop="1" x14ac:dyDescent="0.2">
      <c r="A50" s="6" t="s">
        <v>126</v>
      </c>
      <c r="B50" s="7"/>
      <c r="C50" s="7"/>
      <c r="D50" s="7"/>
      <c r="E50" s="7"/>
      <c r="F50" s="7"/>
      <c r="G50" s="7"/>
      <c r="H50" s="7"/>
      <c r="I50" s="7"/>
      <c r="J50" s="7"/>
      <c r="K50" s="247"/>
      <c r="L50" s="19"/>
      <c r="M50" s="7"/>
      <c r="N50" s="28"/>
      <c r="O50" s="7"/>
      <c r="P50" s="28"/>
      <c r="Q50" s="629"/>
    </row>
    <row r="51" spans="1:17" ht="19.5" customHeight="1" x14ac:dyDescent="0.2">
      <c r="A51" s="27" t="s">
        <v>129</v>
      </c>
      <c r="B51" s="7"/>
      <c r="C51" s="7"/>
      <c r="D51" s="7"/>
      <c r="E51" s="7"/>
      <c r="F51" s="7"/>
      <c r="G51" s="7"/>
      <c r="H51" s="7"/>
      <c r="I51" s="7"/>
      <c r="J51" s="18" t="s">
        <v>111</v>
      </c>
      <c r="K51" s="45"/>
      <c r="L51" s="19"/>
      <c r="M51" s="20" t="s">
        <v>7</v>
      </c>
      <c r="N51" s="7"/>
      <c r="O51" s="19"/>
      <c r="P51" s="21" t="s">
        <v>107</v>
      </c>
      <c r="Q51" s="629">
        <f>IF(Q114&gt;0,0,'Time Based'!H22)</f>
        <v>0</v>
      </c>
    </row>
    <row r="52" spans="1:17" ht="15.75" customHeight="1" x14ac:dyDescent="0.2">
      <c r="A52" s="10" t="s">
        <v>170</v>
      </c>
      <c r="B52" s="295" t="s">
        <v>196</v>
      </c>
      <c r="C52" s="7"/>
      <c r="D52" s="7"/>
      <c r="E52" s="7"/>
      <c r="F52" s="7"/>
      <c r="G52" s="7"/>
      <c r="H52" s="45"/>
      <c r="I52" s="45"/>
      <c r="J52" s="28" t="s">
        <v>171</v>
      </c>
      <c r="K52" s="45"/>
      <c r="L52" s="19"/>
      <c r="M52" s="20" t="s">
        <v>7</v>
      </c>
      <c r="N52" s="7"/>
      <c r="O52" s="20" t="s">
        <v>151</v>
      </c>
      <c r="P52" s="21" t="s">
        <v>107</v>
      </c>
      <c r="Q52" s="629">
        <f>ROUND('Travelling &amp; Subsistence'!I17,2)</f>
        <v>0</v>
      </c>
    </row>
    <row r="53" spans="1:17" x14ac:dyDescent="0.2">
      <c r="A53" s="10" t="s">
        <v>172</v>
      </c>
      <c r="B53" s="7"/>
      <c r="C53" s="7"/>
      <c r="D53" s="7"/>
      <c r="E53" s="7"/>
      <c r="F53" s="7"/>
      <c r="G53" s="7"/>
      <c r="H53" s="45"/>
      <c r="I53" s="45"/>
      <c r="J53" s="28" t="s">
        <v>173</v>
      </c>
      <c r="K53" s="45"/>
      <c r="L53" s="19"/>
      <c r="M53" s="20" t="s">
        <v>7</v>
      </c>
      <c r="N53" s="7"/>
      <c r="O53" s="20" t="s">
        <v>151</v>
      </c>
      <c r="P53" s="21" t="s">
        <v>107</v>
      </c>
      <c r="Q53" s="629">
        <f>ROUND('Time Based'!H77,2)</f>
        <v>0</v>
      </c>
    </row>
    <row r="54" spans="1:17" ht="15.75" thickBot="1" x14ac:dyDescent="0.25">
      <c r="A54" s="29"/>
      <c r="B54" s="30"/>
      <c r="C54" s="30"/>
      <c r="D54" s="31"/>
      <c r="E54" s="31"/>
      <c r="F54" s="31"/>
      <c r="G54" s="31"/>
      <c r="H54" s="31"/>
      <c r="I54" s="31"/>
      <c r="J54" s="32"/>
      <c r="K54" s="33"/>
      <c r="L54" s="34"/>
      <c r="M54" s="248"/>
      <c r="N54" s="44"/>
      <c r="O54" s="606" t="s">
        <v>25</v>
      </c>
      <c r="P54" s="249"/>
      <c r="Q54" s="630">
        <f>SUM(Q51:Q53)</f>
        <v>0</v>
      </c>
    </row>
    <row r="55" spans="1:17" ht="29.25" customHeight="1" thickTop="1" x14ac:dyDescent="0.2">
      <c r="A55" s="6" t="s">
        <v>127</v>
      </c>
      <c r="B55" s="7"/>
      <c r="C55" s="7"/>
      <c r="D55" s="7"/>
      <c r="E55" s="7"/>
      <c r="F55" s="7"/>
      <c r="G55" s="7"/>
      <c r="H55" s="7"/>
      <c r="I55" s="7"/>
      <c r="J55" s="7"/>
      <c r="K55" s="7"/>
      <c r="L55" s="7"/>
      <c r="M55" s="7"/>
      <c r="N55" s="7"/>
      <c r="O55" s="35"/>
      <c r="P55" s="26"/>
      <c r="Q55" s="629"/>
    </row>
    <row r="56" spans="1:17" x14ac:dyDescent="0.2">
      <c r="A56" s="10" t="s">
        <v>117</v>
      </c>
      <c r="B56" s="7"/>
      <c r="C56" s="295" t="s">
        <v>196</v>
      </c>
      <c r="D56" s="7"/>
      <c r="E56" s="7"/>
      <c r="F56" s="7"/>
      <c r="G56" s="7"/>
      <c r="H56" s="7"/>
      <c r="I56" s="7"/>
      <c r="J56" s="7"/>
      <c r="K56" s="7"/>
      <c r="L56" s="7"/>
      <c r="M56" s="28"/>
      <c r="N56" s="7"/>
      <c r="O56" s="11"/>
      <c r="P56" s="11"/>
      <c r="Q56" s="631">
        <f>ROUND('Travelling &amp; Subsistence'!I60,2)</f>
        <v>0</v>
      </c>
    </row>
    <row r="57" spans="1:17" x14ac:dyDescent="0.2">
      <c r="A57" s="10" t="s">
        <v>86</v>
      </c>
      <c r="B57" s="7"/>
      <c r="C57" s="7"/>
      <c r="D57" s="7"/>
      <c r="E57" s="7"/>
      <c r="F57" s="7"/>
      <c r="G57" s="7"/>
      <c r="H57" s="7"/>
      <c r="I57" s="7"/>
      <c r="J57" s="7"/>
      <c r="K57" s="7"/>
      <c r="L57" s="7"/>
      <c r="M57" s="28"/>
      <c r="N57" s="7"/>
      <c r="O57" s="11"/>
      <c r="P57" s="11"/>
      <c r="Q57" s="631">
        <f>ROUND('Typing, Duplicating, &amp; Printing'!I64,2)</f>
        <v>0</v>
      </c>
    </row>
    <row r="58" spans="1:17" x14ac:dyDescent="0.2">
      <c r="A58" s="10" t="s">
        <v>87</v>
      </c>
      <c r="B58" s="7"/>
      <c r="C58" s="7"/>
      <c r="D58" s="7"/>
      <c r="E58" s="7"/>
      <c r="F58" s="7"/>
      <c r="G58" s="7"/>
      <c r="H58" s="7"/>
      <c r="I58" s="7"/>
      <c r="J58" s="7"/>
      <c r="K58" s="7"/>
      <c r="L58" s="7"/>
      <c r="M58" s="28"/>
      <c r="N58" s="7"/>
      <c r="O58" s="11"/>
      <c r="P58" s="11"/>
      <c r="Q58" s="631">
        <f>ROUND('Site staff &amp; Other'!H60,2)</f>
        <v>0</v>
      </c>
    </row>
    <row r="59" spans="1:17" ht="15.75" thickBot="1" x14ac:dyDescent="0.25">
      <c r="A59" s="29"/>
      <c r="B59" s="31"/>
      <c r="C59" s="31"/>
      <c r="D59" s="31"/>
      <c r="E59" s="31"/>
      <c r="F59" s="31"/>
      <c r="G59" s="31"/>
      <c r="H59" s="31"/>
      <c r="I59" s="90"/>
      <c r="J59" s="36"/>
      <c r="K59" s="30"/>
      <c r="L59" s="90"/>
      <c r="M59" s="455"/>
      <c r="N59" s="36"/>
      <c r="O59" s="304" t="s">
        <v>128</v>
      </c>
      <c r="P59" s="30"/>
      <c r="Q59" s="632">
        <f>SUM(Q56:Q58)</f>
        <v>0</v>
      </c>
    </row>
    <row r="60" spans="1:17" ht="15.75" thickTop="1" x14ac:dyDescent="0.2">
      <c r="A60" s="10"/>
      <c r="B60" s="7"/>
      <c r="C60" s="7"/>
      <c r="D60" s="7"/>
      <c r="E60" s="7"/>
      <c r="F60" s="7"/>
      <c r="G60" s="7"/>
      <c r="H60" s="7"/>
      <c r="I60" s="7"/>
      <c r="J60" s="7"/>
      <c r="K60" s="39"/>
      <c r="L60" s="7"/>
      <c r="M60" s="7"/>
      <c r="N60" s="7"/>
      <c r="O60" s="605" t="s">
        <v>341</v>
      </c>
      <c r="P60" s="7"/>
      <c r="Q60" s="629">
        <f>Q48-Q49+Q54+Q59</f>
        <v>0</v>
      </c>
    </row>
    <row r="61" spans="1:17" x14ac:dyDescent="0.2">
      <c r="A61" s="10"/>
      <c r="B61" s="7"/>
      <c r="C61" s="7"/>
      <c r="D61" s="7"/>
      <c r="E61" s="7"/>
      <c r="F61" s="7"/>
      <c r="G61" s="7"/>
      <c r="H61" s="7"/>
      <c r="I61" s="11"/>
      <c r="J61" s="11"/>
      <c r="K61" s="43"/>
      <c r="L61" s="42"/>
      <c r="M61" s="42"/>
      <c r="N61" s="95"/>
      <c r="O61" s="604" t="s">
        <v>106</v>
      </c>
      <c r="P61" s="95"/>
      <c r="Q61" s="633">
        <f>ROUND('Previous Payments'!K42,2)</f>
        <v>0</v>
      </c>
    </row>
    <row r="62" spans="1:17" ht="16.5" thickBot="1" x14ac:dyDescent="0.25">
      <c r="A62" s="10"/>
      <c r="B62" s="7"/>
      <c r="C62" s="31"/>
      <c r="D62" s="7"/>
      <c r="E62" s="7"/>
      <c r="F62" s="7"/>
      <c r="G62" s="7"/>
      <c r="H62" s="7"/>
      <c r="I62" s="1359" t="str">
        <f>IF($Q$60&lt;$Q$61,"OVERPAID BY (Ecl Tax)",IF($Q$60&gt;$Q$61,"FEES NOW DUE EXCLUDING VAT &amp; NON TAXABLE EXPENSES",""))</f>
        <v/>
      </c>
      <c r="J62" s="1360"/>
      <c r="K62" s="1360"/>
      <c r="L62" s="1360"/>
      <c r="M62" s="1360"/>
      <c r="N62" s="1360"/>
      <c r="O62" s="1361"/>
      <c r="P62" s="7"/>
      <c r="Q62" s="634">
        <f>Q60-Q61</f>
        <v>0</v>
      </c>
    </row>
    <row r="63" spans="1:17" ht="15.75" thickTop="1" x14ac:dyDescent="0.2">
      <c r="A63" s="38"/>
      <c r="B63" s="17"/>
      <c r="C63" s="7"/>
      <c r="D63" s="17" t="s">
        <v>0</v>
      </c>
      <c r="E63" s="17"/>
      <c r="F63" s="17"/>
      <c r="G63" s="17"/>
      <c r="H63" s="17"/>
      <c r="I63" s="1381">
        <v>0.14000000000000001</v>
      </c>
      <c r="J63" s="1382"/>
      <c r="K63" s="17" t="s">
        <v>21</v>
      </c>
      <c r="L63" s="11"/>
      <c r="M63" s="40">
        <f>IF('Input Data'!D17="none",0,Q62)</f>
        <v>0</v>
      </c>
      <c r="N63" s="17"/>
      <c r="O63" s="17"/>
      <c r="P63" s="17"/>
      <c r="Q63" s="635">
        <f>I63*M63</f>
        <v>0</v>
      </c>
    </row>
    <row r="64" spans="1:17" ht="15.75" thickBot="1" x14ac:dyDescent="0.25">
      <c r="A64" s="10"/>
      <c r="B64" s="7"/>
      <c r="C64" s="7"/>
      <c r="D64" s="41"/>
      <c r="E64" s="41"/>
      <c r="F64" s="41"/>
      <c r="G64" s="41"/>
      <c r="H64" s="41"/>
      <c r="I64" s="28"/>
      <c r="J64" s="250"/>
      <c r="K64" s="7"/>
      <c r="L64" s="250"/>
      <c r="M64" s="11"/>
      <c r="N64" s="39"/>
      <c r="O64" s="607" t="s">
        <v>185</v>
      </c>
      <c r="P64" s="28"/>
      <c r="Q64" s="629">
        <f>'Non Taxable'!I20</f>
        <v>0</v>
      </c>
    </row>
    <row r="65" spans="1:17" ht="21" customHeight="1" thickBot="1" x14ac:dyDescent="0.25">
      <c r="A65" s="1403" t="s">
        <v>186</v>
      </c>
      <c r="B65" s="1404"/>
      <c r="C65" s="1404"/>
      <c r="D65" s="1404"/>
      <c r="E65" s="1404"/>
      <c r="F65" s="1404"/>
      <c r="G65" s="1405"/>
      <c r="H65" s="251"/>
      <c r="I65" s="1406" t="str">
        <f>IF($Q$60&lt;$Q$61,"AMOUNT TO BE RECOVERED (Incl VAT)",IF($Q$60&gt;$Q$61,"FEES NOW DUE INCLUDING VAT &amp; NON TAXABLE EXPENSES",""))</f>
        <v/>
      </c>
      <c r="J65" s="1407"/>
      <c r="K65" s="1407"/>
      <c r="L65" s="1407"/>
      <c r="M65" s="1407"/>
      <c r="N65" s="1407"/>
      <c r="O65" s="1408"/>
      <c r="P65" s="251"/>
      <c r="Q65" s="636">
        <f>Q62+Q63+Q64</f>
        <v>0</v>
      </c>
    </row>
    <row r="66" spans="1:17" ht="9" customHeight="1" thickTop="1" x14ac:dyDescent="0.2">
      <c r="A66" s="545"/>
      <c r="B66" s="546"/>
      <c r="C66" s="547"/>
      <c r="D66" s="547"/>
      <c r="E66" s="548"/>
      <c r="F66" s="547"/>
      <c r="G66" s="547"/>
      <c r="H66" s="547"/>
      <c r="I66" s="549"/>
      <c r="J66" s="550"/>
      <c r="K66" s="550"/>
      <c r="L66" s="550"/>
      <c r="M66" s="550"/>
      <c r="N66" s="550"/>
      <c r="O66" s="551"/>
      <c r="P66" s="552"/>
      <c r="Q66" s="553"/>
    </row>
    <row r="67" spans="1:17" ht="15.75" x14ac:dyDescent="0.2">
      <c r="A67" s="554" t="s">
        <v>328</v>
      </c>
      <c r="B67" s="555"/>
      <c r="C67" s="603" t="s">
        <v>340</v>
      </c>
      <c r="D67" s="601"/>
      <c r="E67" s="601"/>
      <c r="F67" s="601"/>
      <c r="G67" s="601"/>
      <c r="H67" s="601"/>
      <c r="I67" s="601"/>
      <c r="J67" s="602"/>
      <c r="K67" s="602"/>
      <c r="L67" s="550"/>
      <c r="M67" s="550"/>
      <c r="N67" s="550"/>
      <c r="O67" s="551"/>
      <c r="P67" s="552"/>
      <c r="Q67" s="553"/>
    </row>
    <row r="68" spans="1:17" ht="15.75" x14ac:dyDescent="0.2">
      <c r="A68" s="556"/>
      <c r="B68" s="557"/>
      <c r="C68" s="547"/>
      <c r="D68" s="547"/>
      <c r="E68" s="547"/>
      <c r="F68" s="547"/>
      <c r="G68" s="547"/>
      <c r="H68" s="547"/>
      <c r="I68" s="547"/>
      <c r="J68" s="550"/>
      <c r="K68" s="550"/>
      <c r="L68" s="550"/>
      <c r="M68" s="550"/>
      <c r="N68" s="550"/>
      <c r="O68" s="551"/>
      <c r="P68" s="552"/>
      <c r="Q68" s="553"/>
    </row>
    <row r="69" spans="1:17" ht="15.75" x14ac:dyDescent="0.2">
      <c r="A69" s="558"/>
      <c r="B69" s="559" t="s">
        <v>267</v>
      </c>
      <c r="C69" s="560"/>
      <c r="D69" s="561"/>
      <c r="E69" s="562"/>
      <c r="F69" s="562"/>
      <c r="G69" s="562"/>
      <c r="H69" s="562"/>
      <c r="I69" s="563"/>
      <c r="J69" s="550"/>
      <c r="K69" s="564"/>
      <c r="L69" s="559" t="s">
        <v>268</v>
      </c>
      <c r="M69" s="563"/>
      <c r="N69" s="563"/>
      <c r="O69" s="551"/>
      <c r="P69" s="552"/>
      <c r="Q69" s="553"/>
    </row>
    <row r="70" spans="1:17" ht="16.5" thickBot="1" x14ac:dyDescent="0.25">
      <c r="A70" s="565"/>
      <c r="B70" s="566"/>
      <c r="C70" s="567"/>
      <c r="D70" s="567"/>
      <c r="E70" s="567" t="s">
        <v>269</v>
      </c>
      <c r="F70" s="567"/>
      <c r="G70" s="567"/>
      <c r="H70" s="567"/>
      <c r="I70" s="568"/>
      <c r="J70" s="569"/>
      <c r="K70" s="569"/>
      <c r="L70" s="569"/>
      <c r="M70" s="569"/>
      <c r="N70" s="569"/>
      <c r="O70" s="570"/>
      <c r="P70" s="571"/>
      <c r="Q70" s="572"/>
    </row>
    <row r="71" spans="1:17" ht="15.75" thickTop="1" x14ac:dyDescent="0.2">
      <c r="A71" s="573" t="s">
        <v>270</v>
      </c>
      <c r="B71" s="546"/>
      <c r="C71" s="547"/>
      <c r="D71" s="555"/>
      <c r="E71" s="555"/>
      <c r="F71" s="547"/>
      <c r="G71" s="555"/>
      <c r="H71" s="555"/>
      <c r="I71" s="548"/>
      <c r="J71" s="574"/>
      <c r="K71" s="547"/>
      <c r="L71" s="574"/>
      <c r="M71" s="547"/>
      <c r="N71" s="574"/>
      <c r="O71" s="547"/>
      <c r="P71" s="574"/>
      <c r="Q71" s="575"/>
    </row>
    <row r="72" spans="1:17" x14ac:dyDescent="0.2">
      <c r="A72" s="576" t="s">
        <v>271</v>
      </c>
      <c r="B72" s="557"/>
      <c r="C72" s="547"/>
      <c r="D72" s="555"/>
      <c r="E72" s="555"/>
      <c r="F72" s="547"/>
      <c r="G72" s="555"/>
      <c r="H72" s="555"/>
      <c r="I72" s="547"/>
      <c r="J72" s="574"/>
      <c r="K72" s="547"/>
      <c r="L72" s="574"/>
      <c r="M72" s="547"/>
      <c r="N72" s="574"/>
      <c r="O72" s="547"/>
      <c r="P72" s="574"/>
      <c r="Q72" s="577"/>
    </row>
    <row r="73" spans="1:17" ht="9" customHeight="1" x14ac:dyDescent="0.2">
      <c r="A73" s="556"/>
      <c r="B73" s="557"/>
      <c r="C73" s="547"/>
      <c r="D73" s="555"/>
      <c r="E73" s="555"/>
      <c r="F73" s="547"/>
      <c r="G73" s="555"/>
      <c r="H73" s="555"/>
      <c r="I73" s="547"/>
      <c r="J73" s="551"/>
      <c r="K73" s="547"/>
      <c r="L73" s="578"/>
      <c r="M73" s="547"/>
      <c r="N73" s="579"/>
      <c r="O73" s="547"/>
      <c r="P73" s="580"/>
      <c r="Q73" s="577"/>
    </row>
    <row r="74" spans="1:17" ht="15.75" x14ac:dyDescent="0.2">
      <c r="A74" s="558"/>
      <c r="B74" s="559" t="s">
        <v>272</v>
      </c>
      <c r="C74" s="560"/>
      <c r="D74" s="562"/>
      <c r="E74" s="562"/>
      <c r="F74" s="561"/>
      <c r="G74" s="562"/>
      <c r="H74" s="562"/>
      <c r="I74" s="563"/>
      <c r="J74" s="581"/>
      <c r="K74" s="555"/>
      <c r="L74" s="559" t="s">
        <v>273</v>
      </c>
      <c r="M74" s="563"/>
      <c r="N74" s="582"/>
      <c r="O74" s="563"/>
      <c r="P74" s="574"/>
      <c r="Q74" s="583"/>
    </row>
    <row r="75" spans="1:17" ht="9" customHeight="1" x14ac:dyDescent="0.2">
      <c r="A75" s="584"/>
      <c r="B75" s="585"/>
      <c r="C75" s="586"/>
      <c r="D75" s="555"/>
      <c r="E75" s="555"/>
      <c r="F75" s="547"/>
      <c r="G75" s="555"/>
      <c r="H75" s="555"/>
      <c r="I75" s="564"/>
      <c r="J75" s="581"/>
      <c r="K75" s="559"/>
      <c r="L75" s="574"/>
      <c r="M75" s="564"/>
      <c r="N75" s="587"/>
      <c r="O75" s="564"/>
      <c r="P75" s="574"/>
      <c r="Q75" s="583"/>
    </row>
    <row r="76" spans="1:17" x14ac:dyDescent="0.2">
      <c r="A76" s="594"/>
      <c r="B76" s="595" t="s">
        <v>268</v>
      </c>
      <c r="C76" s="561"/>
      <c r="D76" s="596"/>
      <c r="E76" s="596"/>
      <c r="F76" s="561"/>
      <c r="G76" s="596"/>
      <c r="H76" s="596"/>
      <c r="I76" s="561"/>
      <c r="J76" s="597"/>
      <c r="K76" s="595"/>
      <c r="L76" s="595" t="s">
        <v>268</v>
      </c>
      <c r="M76" s="561"/>
      <c r="N76" s="598"/>
      <c r="O76" s="561"/>
      <c r="P76" s="599"/>
      <c r="Q76" s="600"/>
    </row>
    <row r="77" spans="1:17" x14ac:dyDescent="0.2">
      <c r="A77" s="593" t="s">
        <v>339</v>
      </c>
      <c r="B77" s="1342"/>
      <c r="C77" s="1343"/>
      <c r="D77" s="1343"/>
      <c r="E77" s="1343"/>
      <c r="F77" s="1343"/>
      <c r="G77" s="1343"/>
      <c r="H77" s="1343"/>
      <c r="I77" s="1343"/>
      <c r="J77" s="1343"/>
      <c r="K77" s="1343"/>
      <c r="L77" s="1343"/>
      <c r="M77" s="1343"/>
      <c r="N77" s="1343"/>
      <c r="O77" s="1343"/>
      <c r="P77" s="1343"/>
      <c r="Q77" s="1344"/>
    </row>
    <row r="78" spans="1:17" ht="15.75" thickBot="1" x14ac:dyDescent="0.25">
      <c r="A78" s="588"/>
      <c r="B78" s="1345"/>
      <c r="C78" s="1345"/>
      <c r="D78" s="1345"/>
      <c r="E78" s="1345"/>
      <c r="F78" s="1345"/>
      <c r="G78" s="1345"/>
      <c r="H78" s="1345"/>
      <c r="I78" s="1345"/>
      <c r="J78" s="1345"/>
      <c r="K78" s="1345"/>
      <c r="L78" s="1345"/>
      <c r="M78" s="1345"/>
      <c r="N78" s="1345"/>
      <c r="O78" s="1345"/>
      <c r="P78" s="1345"/>
      <c r="Q78" s="1346"/>
    </row>
    <row r="79" spans="1:17" ht="16.5" thickTop="1" x14ac:dyDescent="0.2">
      <c r="A79" s="489" t="s">
        <v>270</v>
      </c>
      <c r="B79" s="492"/>
      <c r="C79" s="486"/>
      <c r="D79" s="45"/>
      <c r="E79" s="45"/>
      <c r="F79" s="486"/>
      <c r="G79" s="45"/>
      <c r="H79" s="45"/>
      <c r="I79" s="486"/>
      <c r="J79" s="45"/>
      <c r="K79" s="492"/>
      <c r="L79" s="45"/>
      <c r="M79" s="486"/>
      <c r="N79" s="491"/>
      <c r="O79" s="486"/>
      <c r="P79" s="97"/>
      <c r="Q79" s="490"/>
    </row>
    <row r="80" spans="1:17" ht="15.75" x14ac:dyDescent="0.2">
      <c r="A80" s="493" t="s">
        <v>274</v>
      </c>
      <c r="B80" s="494" t="s">
        <v>275</v>
      </c>
      <c r="C80" s="487"/>
      <c r="D80" s="488"/>
      <c r="E80" s="488"/>
      <c r="F80" s="487"/>
      <c r="G80" s="488"/>
      <c r="H80" s="488"/>
      <c r="I80" s="487"/>
      <c r="J80" s="488"/>
      <c r="K80" s="487"/>
      <c r="L80" s="488"/>
      <c r="M80" s="487"/>
      <c r="N80" s="495"/>
      <c r="O80" s="487"/>
      <c r="P80" s="488"/>
      <c r="Q80" s="496"/>
    </row>
    <row r="81" spans="1:17" ht="25.5" x14ac:dyDescent="0.2">
      <c r="A81" s="497" t="s">
        <v>276</v>
      </c>
      <c r="B81" s="498" t="s">
        <v>277</v>
      </c>
      <c r="C81" s="1340" t="s">
        <v>278</v>
      </c>
      <c r="D81" s="1341"/>
      <c r="E81" s="1341"/>
      <c r="F81" s="1340" t="s">
        <v>279</v>
      </c>
      <c r="G81" s="1341"/>
      <c r="H81" s="1341"/>
      <c r="I81" s="1340" t="s">
        <v>280</v>
      </c>
      <c r="J81" s="1341"/>
      <c r="K81" s="1340" t="s">
        <v>281</v>
      </c>
      <c r="L81" s="1341"/>
      <c r="M81" s="1340" t="s">
        <v>282</v>
      </c>
      <c r="N81" s="1341"/>
      <c r="O81" s="1340" t="s">
        <v>283</v>
      </c>
      <c r="P81" s="1341"/>
      <c r="Q81" s="499" t="s">
        <v>284</v>
      </c>
    </row>
    <row r="82" spans="1:17" x14ac:dyDescent="0.2">
      <c r="A82" s="500" t="s">
        <v>285</v>
      </c>
      <c r="B82" s="637">
        <f>'Previous Payments'!M42-C82-F82-I82-K82-O82</f>
        <v>0</v>
      </c>
      <c r="C82" s="1326">
        <f>'Time Based'!H78</f>
        <v>0</v>
      </c>
      <c r="D82" s="1327"/>
      <c r="E82" s="1327"/>
      <c r="F82" s="1326">
        <f>'Travelling &amp; Subsistence'!I61</f>
        <v>0</v>
      </c>
      <c r="G82" s="1327"/>
      <c r="H82" s="1327"/>
      <c r="I82" s="1326">
        <f>'Typing, Duplicating, &amp; Printing'!I65</f>
        <v>0</v>
      </c>
      <c r="J82" s="1327"/>
      <c r="K82" s="1326">
        <f>'Site staff &amp; Other'!H61</f>
        <v>0</v>
      </c>
      <c r="L82" s="1327"/>
      <c r="M82" s="1326">
        <f>'Previous Payments'!I42</f>
        <v>0</v>
      </c>
      <c r="N82" s="1327"/>
      <c r="O82" s="1326">
        <f>'Non Taxable'!I19</f>
        <v>0</v>
      </c>
      <c r="P82" s="1327"/>
      <c r="Q82" s="638">
        <f>SUM(B82:O82)</f>
        <v>0</v>
      </c>
    </row>
    <row r="83" spans="1:17" x14ac:dyDescent="0.2">
      <c r="A83" s="500" t="s">
        <v>286</v>
      </c>
      <c r="B83" s="637">
        <f>Q48-Q49-B82</f>
        <v>0</v>
      </c>
      <c r="C83" s="1334">
        <f>Q54</f>
        <v>0</v>
      </c>
      <c r="D83" s="1336"/>
      <c r="E83" s="1335"/>
      <c r="F83" s="1334">
        <f>Q56</f>
        <v>0</v>
      </c>
      <c r="G83" s="1336"/>
      <c r="H83" s="1335"/>
      <c r="I83" s="1334">
        <f>Q57</f>
        <v>0</v>
      </c>
      <c r="J83" s="1335"/>
      <c r="K83" s="1334">
        <f>Q58</f>
        <v>0</v>
      </c>
      <c r="L83" s="1335"/>
      <c r="M83" s="1334">
        <f>Q63</f>
        <v>0</v>
      </c>
      <c r="N83" s="1335"/>
      <c r="O83" s="1334">
        <f>Q64</f>
        <v>0</v>
      </c>
      <c r="P83" s="1335"/>
      <c r="Q83" s="638">
        <f>SUM(B83:O83)</f>
        <v>0</v>
      </c>
    </row>
    <row r="84" spans="1:17" x14ac:dyDescent="0.2">
      <c r="A84" s="500" t="s">
        <v>287</v>
      </c>
      <c r="B84" s="637">
        <f>B82+B83</f>
        <v>0</v>
      </c>
      <c r="C84" s="1326">
        <f>Q51+Q53</f>
        <v>0</v>
      </c>
      <c r="D84" s="1327"/>
      <c r="E84" s="1327"/>
      <c r="F84" s="1326">
        <f>Q52+Q56</f>
        <v>0</v>
      </c>
      <c r="G84" s="1327"/>
      <c r="H84" s="1327"/>
      <c r="I84" s="1326">
        <f>Q57</f>
        <v>0</v>
      </c>
      <c r="J84" s="1327"/>
      <c r="K84" s="1326">
        <f>Q58</f>
        <v>0</v>
      </c>
      <c r="L84" s="1327"/>
      <c r="M84" s="1326">
        <f>Q63+'Previous Payments'!I42</f>
        <v>0</v>
      </c>
      <c r="N84" s="1327"/>
      <c r="O84" s="1326">
        <f>O82+O83</f>
        <v>0</v>
      </c>
      <c r="P84" s="1327"/>
      <c r="Q84" s="638">
        <f>SUM(B84:O84)</f>
        <v>0</v>
      </c>
    </row>
    <row r="85" spans="1:17" ht="15.75" thickBot="1" x14ac:dyDescent="0.25">
      <c r="A85" s="501" t="s">
        <v>274</v>
      </c>
      <c r="B85" s="639"/>
      <c r="C85" s="1331"/>
      <c r="D85" s="1332"/>
      <c r="E85" s="1332"/>
      <c r="F85" s="1333"/>
      <c r="G85" s="1330"/>
      <c r="H85" s="1329"/>
      <c r="I85" s="1328"/>
      <c r="J85" s="1329"/>
      <c r="K85" s="1328"/>
      <c r="L85" s="1329"/>
      <c r="M85" s="1328"/>
      <c r="N85" s="1329"/>
      <c r="O85" s="1328"/>
      <c r="P85" s="1330"/>
      <c r="Q85" s="640">
        <f>SUM(B85:O85)</f>
        <v>0</v>
      </c>
    </row>
    <row r="86" spans="1:17" ht="19.5" thickTop="1" thickBot="1" x14ac:dyDescent="0.25">
      <c r="A86" s="608" t="s">
        <v>290</v>
      </c>
      <c r="B86" s="609"/>
      <c r="C86" s="609"/>
      <c r="D86" s="610"/>
      <c r="E86" s="610"/>
      <c r="F86" s="609"/>
      <c r="G86" s="610"/>
      <c r="H86" s="610"/>
      <c r="I86" s="609"/>
      <c r="J86" s="610"/>
      <c r="K86" s="609"/>
      <c r="L86" s="610"/>
      <c r="M86" s="609"/>
      <c r="N86" s="610"/>
      <c r="O86" s="609"/>
      <c r="P86" s="610"/>
      <c r="Q86" s="611"/>
    </row>
    <row r="87" spans="1:17" ht="18.75" thickTop="1" x14ac:dyDescent="0.2">
      <c r="A87" s="502" t="s">
        <v>288</v>
      </c>
      <c r="B87" s="503"/>
      <c r="C87" s="503"/>
      <c r="D87" s="503"/>
      <c r="E87" s="503"/>
      <c r="F87" s="503"/>
      <c r="G87" s="503"/>
      <c r="H87" s="503"/>
      <c r="I87" s="503"/>
      <c r="J87" s="503"/>
      <c r="K87" s="503"/>
      <c r="L87" s="503"/>
      <c r="M87" s="503"/>
      <c r="N87" s="503"/>
      <c r="O87" s="503"/>
      <c r="P87" s="503"/>
      <c r="Q87" s="504"/>
    </row>
    <row r="88" spans="1:17" ht="18" x14ac:dyDescent="0.2">
      <c r="A88" s="6" t="s">
        <v>258</v>
      </c>
      <c r="B88" s="11"/>
      <c r="C88" s="14"/>
      <c r="D88" s="55"/>
      <c r="E88" s="55"/>
      <c r="F88" s="55"/>
      <c r="G88" s="55"/>
      <c r="H88" s="55"/>
      <c r="I88" s="14"/>
      <c r="J88" s="14"/>
      <c r="K88" s="56"/>
      <c r="L88" s="15"/>
      <c r="M88" s="57"/>
      <c r="N88" s="50"/>
      <c r="O88" s="15"/>
      <c r="P88" s="15"/>
      <c r="Q88" s="53"/>
    </row>
    <row r="89" spans="1:17" ht="18" x14ac:dyDescent="0.2">
      <c r="A89" s="6"/>
      <c r="B89" s="11"/>
      <c r="C89" s="14"/>
      <c r="D89" s="55"/>
      <c r="E89" s="55"/>
      <c r="F89" s="55"/>
      <c r="G89" s="55"/>
      <c r="H89" s="55"/>
      <c r="I89" s="14"/>
      <c r="J89" s="14"/>
      <c r="K89" s="56"/>
      <c r="L89" s="15"/>
      <c r="M89" s="57"/>
      <c r="N89" s="50"/>
      <c r="O89" s="15"/>
      <c r="P89" s="15"/>
      <c r="Q89" s="53"/>
    </row>
    <row r="90" spans="1:17" x14ac:dyDescent="0.2">
      <c r="A90" s="1379" t="s">
        <v>149</v>
      </c>
      <c r="B90" s="1377"/>
      <c r="C90" s="11"/>
      <c r="D90" s="11"/>
      <c r="E90" s="11"/>
      <c r="F90" s="11"/>
      <c r="G90" s="11"/>
      <c r="H90" s="11"/>
      <c r="I90" s="45"/>
      <c r="J90" s="22"/>
      <c r="K90" s="857">
        <f>IF('Input Data'!$F$31=1,0.05,IF('Input Data'!$F$31=2,Scales!$L$6,IF('Input Data'!$F$31=3,Scales!$L$7,IF('Input Data'!$F$31=4,Scales!$L$8,0.7))))</f>
        <v>0.05</v>
      </c>
      <c r="L90" s="52" t="s">
        <v>2</v>
      </c>
      <c r="M90" s="647">
        <f>'Input Data'!$H$36</f>
        <v>0</v>
      </c>
      <c r="N90" s="50" t="s">
        <v>23</v>
      </c>
      <c r="O90" s="647">
        <f>IF('Input Data'!$H$36&gt;0,$Q$21,0)</f>
        <v>0</v>
      </c>
      <c r="P90" s="56"/>
      <c r="Q90" s="641">
        <f>IF('Input Data'!$H$36&gt;0,IF('Input Data'!$D$33="N",(K90*M90/M91*O90),0),0)</f>
        <v>0</v>
      </c>
    </row>
    <row r="91" spans="1:17" x14ac:dyDescent="0.2">
      <c r="A91" s="1380"/>
      <c r="B91" s="1377"/>
      <c r="C91" s="11"/>
      <c r="D91" s="11"/>
      <c r="E91" s="11"/>
      <c r="F91" s="11"/>
      <c r="G91" s="11"/>
      <c r="H91" s="11"/>
      <c r="I91" s="68"/>
      <c r="J91" s="55"/>
      <c r="K91" s="58"/>
      <c r="L91" s="15"/>
      <c r="M91" s="648">
        <f>IF('Input Data'!$H$36&gt;0,'Input Data'!$H$44,0)</f>
        <v>0</v>
      </c>
      <c r="N91" s="50"/>
      <c r="O91" s="647"/>
      <c r="P91" s="56"/>
      <c r="Q91" s="641"/>
    </row>
    <row r="92" spans="1:17" x14ac:dyDescent="0.2">
      <c r="A92" s="12"/>
      <c r="B92" s="7"/>
      <c r="C92" s="11"/>
      <c r="D92" s="11"/>
      <c r="E92" s="11"/>
      <c r="F92" s="11"/>
      <c r="G92" s="11"/>
      <c r="H92" s="11"/>
      <c r="I92" s="69"/>
      <c r="J92" s="59"/>
      <c r="K92" s="23"/>
      <c r="L92" s="70"/>
      <c r="M92" s="649"/>
      <c r="N92" s="71"/>
      <c r="O92" s="649"/>
      <c r="P92" s="70"/>
      <c r="Q92" s="629"/>
    </row>
    <row r="93" spans="1:17" x14ac:dyDescent="0.2">
      <c r="A93" s="1375" t="s">
        <v>150</v>
      </c>
      <c r="B93" s="1376"/>
      <c r="C93" s="1377"/>
      <c r="D93" s="1377"/>
      <c r="E93" s="442"/>
      <c r="F93" s="442"/>
      <c r="G93" s="58"/>
      <c r="H93" s="442"/>
      <c r="I93" s="69">
        <f>IF('Input Data'!$H$37&gt;0,1.25,0)</f>
        <v>0</v>
      </c>
      <c r="J93" s="22" t="s">
        <v>1</v>
      </c>
      <c r="K93" s="857">
        <f>IF('Input Data'!$F$31=1,0.05,IF('Input Data'!$F$31=2,Scales!$L$6,IF('Input Data'!$F$31=3,Scales!$L$7,IF('Input Data'!$F$31=4,Scales!$L$8,0.7))))</f>
        <v>0.05</v>
      </c>
      <c r="L93" s="52" t="s">
        <v>2</v>
      </c>
      <c r="M93" s="647">
        <f>'Input Data'!$H$37</f>
        <v>0</v>
      </c>
      <c r="N93" s="50" t="s">
        <v>23</v>
      </c>
      <c r="O93" s="647">
        <f>IF('Input Data'!$H$37&gt;0,$Q$21,0)</f>
        <v>0</v>
      </c>
      <c r="P93" s="15"/>
      <c r="Q93" s="641">
        <f>IF('Input Data'!$H$37&gt;0,IF('Input Data'!$D$33="N",(I93*K93*M93/M94*O93),0),0)</f>
        <v>0</v>
      </c>
    </row>
    <row r="94" spans="1:17" x14ac:dyDescent="0.2">
      <c r="A94" s="1378"/>
      <c r="B94" s="1351"/>
      <c r="C94" s="1351"/>
      <c r="D94" s="1351"/>
      <c r="E94" s="11"/>
      <c r="F94" s="11"/>
      <c r="G94" s="11"/>
      <c r="H94" s="11"/>
      <c r="I94" s="69"/>
      <c r="J94" s="59"/>
      <c r="K94" s="23"/>
      <c r="L94" s="70"/>
      <c r="M94" s="648">
        <f>IF('Input Data'!$H$37&gt;0,'Input Data'!$H$44,0)</f>
        <v>0</v>
      </c>
      <c r="N94" s="71"/>
      <c r="O94" s="649"/>
      <c r="P94" s="70"/>
      <c r="Q94" s="629"/>
    </row>
    <row r="95" spans="1:17" x14ac:dyDescent="0.2">
      <c r="A95" s="8"/>
      <c r="B95" s="9"/>
      <c r="C95" s="9"/>
      <c r="D95" s="9"/>
      <c r="E95" s="11"/>
      <c r="F95" s="11"/>
      <c r="G95" s="11"/>
      <c r="H95" s="11"/>
      <c r="I95" s="69"/>
      <c r="J95" s="59"/>
      <c r="K95" s="58"/>
      <c r="L95" s="52"/>
      <c r="M95" s="650"/>
      <c r="N95" s="71"/>
      <c r="O95" s="650"/>
      <c r="P95" s="70"/>
      <c r="Q95" s="629"/>
    </row>
    <row r="96" spans="1:17" x14ac:dyDescent="0.2">
      <c r="A96" s="1394" t="s">
        <v>124</v>
      </c>
      <c r="B96" s="1395"/>
      <c r="C96" s="1395"/>
      <c r="D96" s="1395"/>
      <c r="E96" s="11"/>
      <c r="F96" s="11"/>
      <c r="G96" s="11"/>
      <c r="H96" s="11"/>
      <c r="I96" s="72">
        <f>IF('Input Data'!$H$38&gt;0,0.25,0)</f>
        <v>0</v>
      </c>
      <c r="J96" s="59" t="s">
        <v>23</v>
      </c>
      <c r="K96" s="857">
        <f>IF('Input Data'!$F$31=1,0.05,IF('Input Data'!$F$31=2,Scales!$L$6,IF('Input Data'!$F$31=3,Scales!$L$7,IF('Input Data'!$F$31=4,Scales!$L$8,0.7))))</f>
        <v>0.05</v>
      </c>
      <c r="L96" s="52"/>
      <c r="M96" s="647">
        <f>'Input Data'!$H$38</f>
        <v>0</v>
      </c>
      <c r="N96" s="71" t="s">
        <v>23</v>
      </c>
      <c r="O96" s="647">
        <f>IF('Input Data'!$H$38&gt;0,$Q$21,0)</f>
        <v>0</v>
      </c>
      <c r="P96" s="22"/>
      <c r="Q96" s="641">
        <f>IF('Input Data'!$H$38&gt;0,IF('Input Data'!$D$33="N",(I96*K96*M96/M97*O96),0),0)</f>
        <v>0</v>
      </c>
    </row>
    <row r="97" spans="1:17" x14ac:dyDescent="0.2">
      <c r="A97" s="1396"/>
      <c r="B97" s="1397"/>
      <c r="C97" s="1397"/>
      <c r="D97" s="1397"/>
      <c r="E97" s="11"/>
      <c r="F97" s="11"/>
      <c r="G97" s="11"/>
      <c r="H97" s="11"/>
      <c r="I97" s="69"/>
      <c r="J97" s="59"/>
      <c r="K97" s="58"/>
      <c r="L97" s="52"/>
      <c r="M97" s="648">
        <f>IF('Input Data'!$H$38&gt;0,'Input Data'!$H$44,0)</f>
        <v>0</v>
      </c>
      <c r="N97" s="71"/>
      <c r="O97" s="650"/>
      <c r="P97" s="70"/>
      <c r="Q97" s="629"/>
    </row>
    <row r="98" spans="1:17" x14ac:dyDescent="0.2">
      <c r="A98" s="10"/>
      <c r="B98" s="7"/>
      <c r="C98" s="11"/>
      <c r="D98" s="11"/>
      <c r="E98" s="11"/>
      <c r="F98" s="11"/>
      <c r="G98" s="11"/>
      <c r="H98" s="11"/>
      <c r="I98" s="69"/>
      <c r="J98" s="59"/>
      <c r="K98" s="58"/>
      <c r="L98" s="52"/>
      <c r="M98" s="650"/>
      <c r="N98" s="71"/>
      <c r="O98" s="650"/>
      <c r="P98" s="70"/>
      <c r="Q98" s="629"/>
    </row>
    <row r="99" spans="1:17" x14ac:dyDescent="0.2">
      <c r="A99" s="1375" t="s">
        <v>144</v>
      </c>
      <c r="B99" s="1376"/>
      <c r="C99" s="1377"/>
      <c r="D99" s="1377"/>
      <c r="E99" s="442"/>
      <c r="F99" s="442"/>
      <c r="G99" s="442"/>
      <c r="H99" s="442"/>
      <c r="I99" s="72">
        <f>IF('Input Data'!$H$39&gt;0,0.33,0)</f>
        <v>0</v>
      </c>
      <c r="J99" s="22" t="s">
        <v>1</v>
      </c>
      <c r="K99" s="857">
        <f>IF('Input Data'!$F$31=1,0.05,IF('Input Data'!$F$31=2,Scales!$L$6,IF('Input Data'!$F$31=3,Scales!$L$7,IF('Input Data'!$F$31=4,Scales!$L$8,0.7))))</f>
        <v>0.05</v>
      </c>
      <c r="L99" s="52" t="s">
        <v>2</v>
      </c>
      <c r="M99" s="647">
        <f>'Input Data'!$H$39</f>
        <v>0</v>
      </c>
      <c r="N99" s="50" t="s">
        <v>23</v>
      </c>
      <c r="O99" s="647">
        <f>IF('Input Data'!$H$39&gt;0,$Q$21,0)</f>
        <v>0</v>
      </c>
      <c r="P99" s="15"/>
      <c r="Q99" s="641">
        <f>IF('Input Data'!$H$39&gt;0,IF('Input Data'!$D$33="N",(I99*K99*M99/M100*O99),0),0)</f>
        <v>0</v>
      </c>
    </row>
    <row r="100" spans="1:17" ht="23.25" customHeight="1" x14ac:dyDescent="0.2">
      <c r="A100" s="1378"/>
      <c r="B100" s="1351"/>
      <c r="C100" s="1351"/>
      <c r="D100" s="1351"/>
      <c r="E100" s="11"/>
      <c r="F100" s="11"/>
      <c r="G100" s="11"/>
      <c r="H100" s="11"/>
      <c r="I100" s="69"/>
      <c r="J100" s="59"/>
      <c r="K100" s="58"/>
      <c r="L100" s="52"/>
      <c r="M100" s="648">
        <f>IF('Input Data'!$H$39&gt;0,'Input Data'!$H$44,0)</f>
        <v>0</v>
      </c>
      <c r="N100" s="71"/>
      <c r="O100" s="650"/>
      <c r="P100" s="70"/>
      <c r="Q100" s="629"/>
    </row>
    <row r="101" spans="1:17" x14ac:dyDescent="0.2">
      <c r="A101" s="12"/>
      <c r="B101" s="7"/>
      <c r="C101" s="11"/>
      <c r="D101" s="11"/>
      <c r="E101" s="11"/>
      <c r="F101" s="11"/>
      <c r="G101" s="11"/>
      <c r="H101" s="11"/>
      <c r="I101" s="69"/>
      <c r="J101" s="59"/>
      <c r="K101" s="58"/>
      <c r="L101" s="52"/>
      <c r="M101" s="650"/>
      <c r="N101" s="71"/>
      <c r="O101" s="650"/>
      <c r="P101" s="70"/>
      <c r="Q101" s="629"/>
    </row>
    <row r="102" spans="1:17" x14ac:dyDescent="0.2">
      <c r="A102" s="1394" t="s">
        <v>145</v>
      </c>
      <c r="B102" s="1395"/>
      <c r="C102" s="1395"/>
      <c r="D102" s="1395"/>
      <c r="E102" s="339"/>
      <c r="F102" s="339"/>
      <c r="G102" s="72">
        <f>IF('Input Data'!$H$40&gt;0,0.25,0)</f>
        <v>0</v>
      </c>
      <c r="H102" s="22" t="s">
        <v>1</v>
      </c>
      <c r="I102" s="69">
        <f>IF('Input Data'!$H$40&gt;0,1.25,0)</f>
        <v>0</v>
      </c>
      <c r="J102" s="22" t="s">
        <v>1</v>
      </c>
      <c r="K102" s="857">
        <f>IF('Input Data'!$F$31=1,0.05,IF('Input Data'!$F$31=2,Scales!$L$6,IF('Input Data'!$F$31=3,Scales!$L$7,IF('Input Data'!$F$31=4,Scales!$L$8,0.7))))</f>
        <v>0.05</v>
      </c>
      <c r="L102" s="52" t="s">
        <v>2</v>
      </c>
      <c r="M102" s="647">
        <f>'Input Data'!$H$40</f>
        <v>0</v>
      </c>
      <c r="N102" s="22" t="s">
        <v>1</v>
      </c>
      <c r="O102" s="647">
        <f>IF('Input Data'!$H$40&gt;0,$Q$21,0)</f>
        <v>0</v>
      </c>
      <c r="P102" s="70"/>
      <c r="Q102" s="641">
        <f>IF('Input Data'!$H$40&gt;0,IF('Input Data'!$D$33="N",(G102*I102*K102*M102/M103*O102),0),0)</f>
        <v>0</v>
      </c>
    </row>
    <row r="103" spans="1:17" x14ac:dyDescent="0.2">
      <c r="A103" s="1396"/>
      <c r="B103" s="1397"/>
      <c r="C103" s="1397"/>
      <c r="D103" s="1397"/>
      <c r="E103" s="339"/>
      <c r="F103" s="339"/>
      <c r="G103" s="339"/>
      <c r="H103" s="339"/>
      <c r="I103" s="69"/>
      <c r="J103" s="59"/>
      <c r="K103" s="58"/>
      <c r="L103" s="70"/>
      <c r="M103" s="648">
        <f>IF('Input Data'!$H$40&gt;0,'Input Data'!$H$44,0)</f>
        <v>0</v>
      </c>
      <c r="N103" s="71"/>
      <c r="O103" s="649"/>
      <c r="P103" s="70"/>
      <c r="Q103" s="629"/>
    </row>
    <row r="104" spans="1:17" x14ac:dyDescent="0.2">
      <c r="A104" s="12"/>
      <c r="B104" s="7"/>
      <c r="C104" s="11"/>
      <c r="D104" s="11"/>
      <c r="E104" s="11"/>
      <c r="F104" s="11"/>
      <c r="G104" s="11"/>
      <c r="H104" s="11"/>
      <c r="I104" s="69"/>
      <c r="J104" s="59"/>
      <c r="K104" s="58"/>
      <c r="L104" s="52"/>
      <c r="M104" s="650"/>
      <c r="N104" s="71"/>
      <c r="O104" s="650"/>
      <c r="P104" s="70"/>
      <c r="Q104" s="629"/>
    </row>
    <row r="105" spans="1:17" x14ac:dyDescent="0.2">
      <c r="A105" s="1394" t="s">
        <v>146</v>
      </c>
      <c r="B105" s="1395"/>
      <c r="C105" s="1395"/>
      <c r="D105" s="1395"/>
      <c r="E105" s="45"/>
      <c r="F105" s="45"/>
      <c r="G105" s="72">
        <f>IF('Input Data'!$H$41&gt;0,0.33,0)</f>
        <v>0</v>
      </c>
      <c r="H105" s="22" t="s">
        <v>1</v>
      </c>
      <c r="I105" s="69">
        <f>IF('Input Data'!$H$41&gt;0,1.25,0)</f>
        <v>0</v>
      </c>
      <c r="J105" s="22" t="s">
        <v>1</v>
      </c>
      <c r="K105" s="857">
        <f>IF('Input Data'!$F$31=1,0.05,IF('Input Data'!$F$31=2,Scales!$L$6,IF('Input Data'!$F$31=3,Scales!$L$7,IF('Input Data'!$F$31=4,Scales!$L$8,0.7))))</f>
        <v>0.05</v>
      </c>
      <c r="L105" s="52" t="s">
        <v>2</v>
      </c>
      <c r="M105" s="647">
        <f>'Input Data'!$H$41</f>
        <v>0</v>
      </c>
      <c r="N105" s="505" t="s">
        <v>23</v>
      </c>
      <c r="O105" s="647">
        <f>IF('Input Data'!$H$41&gt;0,$Q$21,0)</f>
        <v>0</v>
      </c>
      <c r="P105" s="45"/>
      <c r="Q105" s="641">
        <f>IF('Input Data'!$H$41&gt;0,IF('Input Data'!$D$33="N",(G105*I105*K105*M105/M106*O105),0),0)</f>
        <v>0</v>
      </c>
    </row>
    <row r="106" spans="1:17" ht="21.75" customHeight="1" x14ac:dyDescent="0.2">
      <c r="A106" s="1396"/>
      <c r="B106" s="1397"/>
      <c r="C106" s="1397"/>
      <c r="D106" s="1397"/>
      <c r="E106" s="45"/>
      <c r="F106" s="45"/>
      <c r="G106" s="45"/>
      <c r="H106" s="45"/>
      <c r="I106" s="45"/>
      <c r="J106" s="45"/>
      <c r="K106" s="45"/>
      <c r="L106" s="45"/>
      <c r="M106" s="648">
        <f>IF('Input Data'!$H$41&gt;0,'Input Data'!$H$44,0)</f>
        <v>0</v>
      </c>
      <c r="N106" s="505"/>
      <c r="O106" s="651"/>
      <c r="P106" s="45"/>
      <c r="Q106" s="642"/>
    </row>
    <row r="107" spans="1:17" x14ac:dyDescent="0.2">
      <c r="A107" s="3"/>
      <c r="B107" s="339"/>
      <c r="C107" s="339"/>
      <c r="D107" s="339"/>
      <c r="E107" s="339"/>
      <c r="F107" s="339"/>
      <c r="G107" s="45"/>
      <c r="H107" s="45"/>
      <c r="I107" s="45"/>
      <c r="J107" s="45"/>
      <c r="K107" s="45"/>
      <c r="L107" s="45"/>
      <c r="M107" s="651"/>
      <c r="N107" s="505"/>
      <c r="O107" s="651"/>
      <c r="P107" s="45"/>
      <c r="Q107" s="642"/>
    </row>
    <row r="108" spans="1:17" x14ac:dyDescent="0.2">
      <c r="A108" s="1394" t="s">
        <v>147</v>
      </c>
      <c r="B108" s="1395"/>
      <c r="C108" s="1395"/>
      <c r="D108" s="1395"/>
      <c r="E108" s="45"/>
      <c r="F108" s="339"/>
      <c r="G108" s="72">
        <f>IF('Input Data'!$H$42&gt;0,0.33,0)</f>
        <v>0</v>
      </c>
      <c r="H108" s="22" t="s">
        <v>1</v>
      </c>
      <c r="I108" s="72">
        <f>IF('Input Data'!$H$42&gt;0,0.25,0)</f>
        <v>0</v>
      </c>
      <c r="J108" s="22" t="s">
        <v>1</v>
      </c>
      <c r="K108" s="857">
        <f>IF('Input Data'!$F$31=1,0.05,IF('Input Data'!$F$31=2,Scales!$L$6,IF('Input Data'!$F$31=3,Scales!$L$7,IF('Input Data'!$F$31=4,Scales!$L$8,0.7))))</f>
        <v>0.05</v>
      </c>
      <c r="L108" s="52" t="s">
        <v>2</v>
      </c>
      <c r="M108" s="647">
        <f>'Input Data'!$H$42</f>
        <v>0</v>
      </c>
      <c r="N108" s="50" t="s">
        <v>23</v>
      </c>
      <c r="O108" s="647">
        <f>IF('Input Data'!$H$42&gt;0,$Q$21,0)</f>
        <v>0</v>
      </c>
      <c r="P108" s="70"/>
      <c r="Q108" s="641">
        <f>IF('Input Data'!$H$42&gt;0,IF('Input Data'!$D$33="N",(G108*I108*K108*M108/M109*O108),0),0)</f>
        <v>0</v>
      </c>
    </row>
    <row r="109" spans="1:17" x14ac:dyDescent="0.2">
      <c r="A109" s="1396"/>
      <c r="B109" s="1397"/>
      <c r="C109" s="1397"/>
      <c r="D109" s="1397"/>
      <c r="E109" s="339"/>
      <c r="F109" s="339"/>
      <c r="G109" s="339"/>
      <c r="H109" s="339"/>
      <c r="I109" s="69"/>
      <c r="J109" s="59"/>
      <c r="K109" s="58"/>
      <c r="L109" s="70"/>
      <c r="M109" s="648">
        <f>IF('Input Data'!$H$42&gt;0,'Input Data'!$H$44,0)</f>
        <v>0</v>
      </c>
      <c r="N109" s="71"/>
      <c r="O109" s="649"/>
      <c r="P109" s="70"/>
      <c r="Q109" s="629"/>
    </row>
    <row r="110" spans="1:17" x14ac:dyDescent="0.2">
      <c r="A110" s="3"/>
      <c r="B110" s="339"/>
      <c r="C110" s="339"/>
      <c r="D110" s="339"/>
      <c r="E110" s="339"/>
      <c r="F110" s="339"/>
      <c r="G110" s="339"/>
      <c r="H110" s="339"/>
      <c r="I110" s="69"/>
      <c r="J110" s="59"/>
      <c r="K110" s="58"/>
      <c r="L110" s="70"/>
      <c r="M110" s="649"/>
      <c r="N110" s="71"/>
      <c r="O110" s="649"/>
      <c r="P110" s="70"/>
      <c r="Q110" s="629"/>
    </row>
    <row r="111" spans="1:17" x14ac:dyDescent="0.2">
      <c r="A111" s="1394" t="s">
        <v>125</v>
      </c>
      <c r="B111" s="1395"/>
      <c r="C111" s="1395"/>
      <c r="D111" s="1395"/>
      <c r="E111" s="72">
        <f>IF('Input Data'!$H$43&gt;0,0.33,0)</f>
        <v>0</v>
      </c>
      <c r="F111" s="22" t="s">
        <v>1</v>
      </c>
      <c r="G111" s="72">
        <f>IF('Input Data'!$H$43&gt;0,0.25,0)</f>
        <v>0</v>
      </c>
      <c r="H111" s="22" t="s">
        <v>1</v>
      </c>
      <c r="I111" s="69">
        <f>IF('Input Data'!$H$43&gt;0,1.25,0)</f>
        <v>0</v>
      </c>
      <c r="J111" s="22" t="s">
        <v>1</v>
      </c>
      <c r="K111" s="857">
        <f>IF('Input Data'!$F$31=1,0.05,IF('Input Data'!$F$31=2,Scales!$L$6,IF('Input Data'!$F$31=3,Scales!$L$7,IF('Input Data'!$F$31=4,Scales!$L$8,0.7))))</f>
        <v>0.05</v>
      </c>
      <c r="L111" s="52" t="s">
        <v>2</v>
      </c>
      <c r="M111" s="647">
        <f>'Input Data'!$H$43</f>
        <v>0</v>
      </c>
      <c r="N111" s="22" t="s">
        <v>1</v>
      </c>
      <c r="O111" s="647">
        <f>IF('Input Data'!$H$43&gt;0,$Q$21,0)</f>
        <v>0</v>
      </c>
      <c r="P111" s="70"/>
      <c r="Q111" s="641">
        <f>IF('Input Data'!$H$43&gt;0,IF('Input Data'!$D$33="N",(E111*G111*I111*K111*M111/M112*O111),0),0)</f>
        <v>0</v>
      </c>
    </row>
    <row r="112" spans="1:17" ht="23.25" customHeight="1" x14ac:dyDescent="0.2">
      <c r="A112" s="1396"/>
      <c r="B112" s="1397"/>
      <c r="C112" s="1397"/>
      <c r="D112" s="1397"/>
      <c r="E112" s="339"/>
      <c r="F112" s="339"/>
      <c r="G112" s="339"/>
      <c r="H112" s="339"/>
      <c r="I112" s="45"/>
      <c r="J112" s="59"/>
      <c r="K112" s="58"/>
      <c r="L112" s="70"/>
      <c r="M112" s="648">
        <f>IF('Input Data'!$H$43&gt;0,'Input Data'!$H$44,0)</f>
        <v>0</v>
      </c>
      <c r="N112" s="71"/>
      <c r="O112" s="649"/>
      <c r="P112" s="70"/>
      <c r="Q112" s="629"/>
    </row>
    <row r="113" spans="1:17" ht="15.75" thickBot="1" x14ac:dyDescent="0.25">
      <c r="A113" s="342"/>
      <c r="B113" s="82"/>
      <c r="C113" s="73"/>
      <c r="D113" s="343"/>
      <c r="E113" s="343"/>
      <c r="F113" s="343"/>
      <c r="G113" s="343"/>
      <c r="H113" s="343"/>
      <c r="I113" s="344"/>
      <c r="J113" s="345"/>
      <c r="K113" s="76"/>
      <c r="L113" s="346"/>
      <c r="M113" s="76"/>
      <c r="N113" s="77"/>
      <c r="O113" s="76"/>
      <c r="P113" s="347"/>
      <c r="Q113" s="643"/>
    </row>
    <row r="114" spans="1:17" ht="15.75" thickBot="1" x14ac:dyDescent="0.25">
      <c r="A114" s="78"/>
      <c r="B114" s="31"/>
      <c r="C114" s="31"/>
      <c r="D114" s="31"/>
      <c r="E114" s="31"/>
      <c r="F114" s="31"/>
      <c r="G114" s="79"/>
      <c r="H114" s="31"/>
      <c r="I114" s="31"/>
      <c r="J114" s="31"/>
      <c r="K114" s="80"/>
      <c r="L114" s="80"/>
      <c r="M114" s="79"/>
      <c r="N114" s="79"/>
      <c r="O114" s="340" t="s">
        <v>260</v>
      </c>
      <c r="P114" s="79"/>
      <c r="Q114" s="644">
        <f>SUM(Q90:Q112)</f>
        <v>0</v>
      </c>
    </row>
    <row r="115" spans="1:17" ht="18.75" thickTop="1" x14ac:dyDescent="0.2">
      <c r="A115" s="6" t="s">
        <v>259</v>
      </c>
      <c r="B115" s="7"/>
      <c r="C115" s="7"/>
      <c r="D115" s="7"/>
      <c r="E115" s="7"/>
      <c r="F115" s="7"/>
      <c r="G115" s="7"/>
      <c r="H115" s="7"/>
      <c r="I115" s="7"/>
      <c r="J115" s="7"/>
      <c r="K115" s="7"/>
      <c r="L115" s="7"/>
      <c r="M115" s="7"/>
      <c r="N115" s="59"/>
      <c r="O115" s="81"/>
      <c r="P115" s="7"/>
      <c r="Q115" s="629"/>
    </row>
    <row r="116" spans="1:17" x14ac:dyDescent="0.2">
      <c r="A116" s="1379" t="s">
        <v>149</v>
      </c>
      <c r="B116" s="1377"/>
      <c r="C116" s="58"/>
      <c r="D116" s="22"/>
      <c r="E116" s="22"/>
      <c r="F116" s="22"/>
      <c r="G116" s="22"/>
      <c r="H116" s="22"/>
      <c r="I116" s="11"/>
      <c r="J116" s="11"/>
      <c r="K116" s="58">
        <f>IF('Input Data'!$F$31&lt;5,0,IF('Input Data'!$F$31=5,0.25,IF('Input Data'!$F$31=6,0.3)))</f>
        <v>0</v>
      </c>
      <c r="L116" s="25" t="s">
        <v>2</v>
      </c>
      <c r="M116" s="652">
        <f>'Input Data'!$H$47</f>
        <v>0</v>
      </c>
      <c r="N116" s="653" t="s">
        <v>23</v>
      </c>
      <c r="O116" s="652">
        <f>IF('Input Data'!H47&gt;0,$Q$21,0)</f>
        <v>0</v>
      </c>
      <c r="P116" s="15"/>
      <c r="Q116" s="641">
        <f>IF('Input Data'!$H$47&gt;0,(K116*M116/M117*O116),0)</f>
        <v>0</v>
      </c>
    </row>
    <row r="117" spans="1:17" x14ac:dyDescent="0.2">
      <c r="A117" s="1380"/>
      <c r="B117" s="1377"/>
      <c r="C117" s="14"/>
      <c r="D117" s="55"/>
      <c r="E117" s="55"/>
      <c r="F117" s="55"/>
      <c r="G117" s="55"/>
      <c r="H117" s="55"/>
      <c r="I117" s="11"/>
      <c r="J117" s="11"/>
      <c r="K117" s="58"/>
      <c r="L117" s="14"/>
      <c r="M117" s="654">
        <f>IF('Input Data'!$H$47&gt;0,'Input Data'!$H$44,0)</f>
        <v>0</v>
      </c>
      <c r="N117" s="653"/>
      <c r="O117" s="647"/>
      <c r="P117" s="15"/>
      <c r="Q117" s="641"/>
    </row>
    <row r="118" spans="1:17" x14ac:dyDescent="0.2">
      <c r="A118" s="54"/>
      <c r="B118" s="11"/>
      <c r="C118" s="14"/>
      <c r="D118" s="55"/>
      <c r="E118" s="55"/>
      <c r="F118" s="55"/>
      <c r="G118" s="55"/>
      <c r="H118" s="55"/>
      <c r="I118" s="11"/>
      <c r="J118" s="11"/>
      <c r="K118" s="58"/>
      <c r="L118" s="14"/>
      <c r="M118" s="655"/>
      <c r="N118" s="653"/>
      <c r="O118" s="647"/>
      <c r="P118" s="15"/>
      <c r="Q118" s="641"/>
    </row>
    <row r="119" spans="1:17" x14ac:dyDescent="0.2">
      <c r="A119" s="1375" t="s">
        <v>150</v>
      </c>
      <c r="B119" s="1376"/>
      <c r="C119" s="1377"/>
      <c r="D119" s="22"/>
      <c r="E119" s="22"/>
      <c r="F119" s="22"/>
      <c r="G119" s="22"/>
      <c r="H119" s="22"/>
      <c r="I119" s="69">
        <f>IF('Input Data'!$H$48&gt;0,1.25,0)</f>
        <v>0</v>
      </c>
      <c r="J119" s="11" t="s">
        <v>23</v>
      </c>
      <c r="K119" s="58">
        <f>IF('Input Data'!$F$31&lt;5,0,IF('Input Data'!$F$31=5,0.25,IF('Input Data'!$F$31=6,0.3)))</f>
        <v>0</v>
      </c>
      <c r="L119" s="25" t="s">
        <v>2</v>
      </c>
      <c r="M119" s="652">
        <f>'Input Data'!$H$48</f>
        <v>0</v>
      </c>
      <c r="N119" s="653" t="s">
        <v>23</v>
      </c>
      <c r="O119" s="652">
        <f>IF('Input Data'!H48&gt;0,$Q$21,0)</f>
        <v>0</v>
      </c>
      <c r="P119" s="52"/>
      <c r="Q119" s="641">
        <f>IF('Input Data'!$H$48&gt;0,(I119*K119*M119/M120*O119),0)</f>
        <v>0</v>
      </c>
    </row>
    <row r="120" spans="1:17" x14ac:dyDescent="0.2">
      <c r="A120" s="1380"/>
      <c r="B120" s="1377"/>
      <c r="C120" s="1377"/>
      <c r="D120" s="59"/>
      <c r="E120" s="59"/>
      <c r="F120" s="59"/>
      <c r="G120" s="59"/>
      <c r="H120" s="59"/>
      <c r="I120" s="11"/>
      <c r="J120" s="11"/>
      <c r="K120" s="23"/>
      <c r="L120" s="7"/>
      <c r="M120" s="654">
        <f>IF('Input Data'!$H$48&gt;0,'Input Data'!$H$44,0)</f>
        <v>0</v>
      </c>
      <c r="N120" s="656"/>
      <c r="O120" s="649"/>
      <c r="P120" s="70"/>
      <c r="Q120" s="629"/>
    </row>
    <row r="121" spans="1:17" ht="15.75" thickBot="1" x14ac:dyDescent="0.25">
      <c r="A121" s="480"/>
      <c r="B121" s="481"/>
      <c r="C121" s="481"/>
      <c r="D121" s="74"/>
      <c r="E121" s="74"/>
      <c r="F121" s="74"/>
      <c r="G121" s="74"/>
      <c r="H121" s="74"/>
      <c r="I121" s="16"/>
      <c r="J121" s="16"/>
      <c r="K121" s="75"/>
      <c r="L121" s="82"/>
      <c r="M121" s="83"/>
      <c r="N121" s="77"/>
      <c r="O121" s="76"/>
      <c r="P121" s="76"/>
      <c r="Q121" s="643"/>
    </row>
    <row r="122" spans="1:17" ht="18.75" thickBot="1" x14ac:dyDescent="0.25">
      <c r="A122" s="29"/>
      <c r="B122" s="84"/>
      <c r="C122" s="45"/>
      <c r="D122" s="45"/>
      <c r="E122" s="85"/>
      <c r="F122" s="85"/>
      <c r="G122" s="455"/>
      <c r="H122" s="86"/>
      <c r="I122" s="87"/>
      <c r="J122" s="88"/>
      <c r="K122" s="87"/>
      <c r="L122" s="82"/>
      <c r="M122" s="76"/>
      <c r="N122" s="76"/>
      <c r="O122" s="341" t="s">
        <v>261</v>
      </c>
      <c r="P122" s="76"/>
      <c r="Q122" s="645">
        <f>SUM(Q116:Q120)</f>
        <v>0</v>
      </c>
    </row>
    <row r="123" spans="1:17" ht="17.25" thickTop="1" thickBot="1" x14ac:dyDescent="0.25">
      <c r="A123" s="89"/>
      <c r="B123" s="37"/>
      <c r="C123" s="37"/>
      <c r="D123" s="37"/>
      <c r="E123" s="37"/>
      <c r="F123" s="37"/>
      <c r="G123" s="485"/>
      <c r="H123" s="37"/>
      <c r="I123" s="485"/>
      <c r="J123" s="37"/>
      <c r="K123" s="455"/>
      <c r="L123" s="37"/>
      <c r="M123" s="37"/>
      <c r="N123" s="37"/>
      <c r="O123" s="363" t="s">
        <v>143</v>
      </c>
      <c r="P123" s="37"/>
      <c r="Q123" s="646">
        <f>Q114+Q122</f>
        <v>0</v>
      </c>
    </row>
    <row r="124"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79">
    <mergeCell ref="A96:D97"/>
    <mergeCell ref="N22:O22"/>
    <mergeCell ref="P6:Q6"/>
    <mergeCell ref="B6:J6"/>
    <mergeCell ref="B7:J7"/>
    <mergeCell ref="B8:J8"/>
    <mergeCell ref="B9:J9"/>
    <mergeCell ref="B10:H10"/>
    <mergeCell ref="A65:G65"/>
    <mergeCell ref="I65:O65"/>
    <mergeCell ref="A119:C120"/>
    <mergeCell ref="A99:D100"/>
    <mergeCell ref="A105:D106"/>
    <mergeCell ref="A108:D109"/>
    <mergeCell ref="A102:D103"/>
    <mergeCell ref="A111:D112"/>
    <mergeCell ref="A116:B117"/>
    <mergeCell ref="P4:Q4"/>
    <mergeCell ref="O3:P3"/>
    <mergeCell ref="B5:Q5"/>
    <mergeCell ref="K6:L6"/>
    <mergeCell ref="J4:K4"/>
    <mergeCell ref="N6:O6"/>
    <mergeCell ref="K7:L7"/>
    <mergeCell ref="M7:O7"/>
    <mergeCell ref="A93:D94"/>
    <mergeCell ref="A90:B91"/>
    <mergeCell ref="I63:J63"/>
    <mergeCell ref="K8:L8"/>
    <mergeCell ref="A19:B19"/>
    <mergeCell ref="M8:O8"/>
    <mergeCell ref="B12:N12"/>
    <mergeCell ref="O10:Q10"/>
    <mergeCell ref="C15:J15"/>
    <mergeCell ref="P12:Q12"/>
    <mergeCell ref="I62:O62"/>
    <mergeCell ref="B14:O14"/>
    <mergeCell ref="C16:I16"/>
    <mergeCell ref="B18:I18"/>
    <mergeCell ref="C19:I19"/>
    <mergeCell ref="A15:B15"/>
    <mergeCell ref="B13:O13"/>
    <mergeCell ref="L17:M17"/>
    <mergeCell ref="L18:M18"/>
    <mergeCell ref="L19:M19"/>
    <mergeCell ref="L20:P20"/>
    <mergeCell ref="O19:Q19"/>
    <mergeCell ref="M81:N81"/>
    <mergeCell ref="O81:P81"/>
    <mergeCell ref="C20:K20"/>
    <mergeCell ref="F81:H81"/>
    <mergeCell ref="I81:J81"/>
    <mergeCell ref="K81:L81"/>
    <mergeCell ref="C81:E81"/>
    <mergeCell ref="B77:Q78"/>
    <mergeCell ref="F83:H83"/>
    <mergeCell ref="I83:J83"/>
    <mergeCell ref="K83:L83"/>
    <mergeCell ref="C83:E83"/>
    <mergeCell ref="C82:E82"/>
    <mergeCell ref="F82:H82"/>
    <mergeCell ref="I82:J82"/>
    <mergeCell ref="K82:L82"/>
    <mergeCell ref="O83:P83"/>
    <mergeCell ref="O82:P82"/>
    <mergeCell ref="M84:N84"/>
    <mergeCell ref="M83:N83"/>
    <mergeCell ref="M82:N82"/>
    <mergeCell ref="C84:E84"/>
    <mergeCell ref="M85:N85"/>
    <mergeCell ref="O85:P85"/>
    <mergeCell ref="C85:E85"/>
    <mergeCell ref="F85:H85"/>
    <mergeCell ref="I85:J85"/>
    <mergeCell ref="K85:L85"/>
    <mergeCell ref="O84:P84"/>
    <mergeCell ref="F84:H84"/>
    <mergeCell ref="I84:J84"/>
    <mergeCell ref="K84:L84"/>
  </mergeCells>
  <phoneticPr fontId="46" type="noConversion"/>
  <conditionalFormatting sqref="Q85:Q86 O85:O86 M85:M86 K85:K86 I85:I86 B85:C86 F85:F86">
    <cfRule type="expression" dxfId="0" priority="1" stopIfTrue="1">
      <formula>B85&lt;B84</formula>
    </cfRule>
  </conditionalFormatting>
  <printOptions horizontalCentered="1"/>
  <pageMargins left="0.35433070866141736" right="0.35433070866141736" top="0.43" bottom="0.39370078740157483" header="0.27559055118110237" footer="0.35433070866141736"/>
  <pageSetup paperSize="9" scale="55" orientation="portrait" horizontalDpi="300" verticalDpi="300" r:id="rId2"/>
  <headerFooter alignWithMargins="0">
    <oddFooter>&amp;L&amp;"Arial,Regular"&amp;9&amp;F: 
&amp;A&amp;C&amp;"Arial,Regular"&amp;P&amp;R&amp;"Arial,Regular"&amp;9&amp;D</oddFooter>
  </headerFooter>
  <rowBreaks count="1" manualBreakCount="1">
    <brk id="85" max="16"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6"/>
  <sheetViews>
    <sheetView topLeftCell="A2" zoomScale="75" zoomScaleNormal="75" zoomScaleSheetLayoutView="65" workbookViewId="0">
      <selection activeCell="H19" sqref="H19"/>
    </sheetView>
  </sheetViews>
  <sheetFormatPr defaultRowHeight="15" x14ac:dyDescent="0.2"/>
  <cols>
    <col min="1" max="1" width="3.5546875" customWidth="1"/>
    <col min="2" max="2" width="13.44140625" customWidth="1"/>
    <col min="3" max="3" width="13" customWidth="1"/>
    <col min="4" max="4" width="10.77734375" customWidth="1"/>
    <col min="6" max="6" width="2.77734375" customWidth="1"/>
    <col min="8" max="8" width="25.21875" customWidth="1"/>
    <col min="10" max="10" width="2.6640625" customWidth="1"/>
  </cols>
  <sheetData>
    <row r="1" spans="1:12" ht="15.75" customHeight="1" x14ac:dyDescent="0.2"/>
    <row r="2" spans="1:12" ht="20.25" x14ac:dyDescent="0.3">
      <c r="A2" s="326"/>
      <c r="B2" s="328" t="s">
        <v>244</v>
      </c>
      <c r="C2" s="326"/>
      <c r="D2" s="326"/>
      <c r="E2" s="326"/>
      <c r="F2" s="326"/>
    </row>
    <row r="3" spans="1:12" ht="33.75" customHeight="1" thickBot="1" x14ac:dyDescent="0.3">
      <c r="A3" s="326"/>
      <c r="B3" s="296" t="s">
        <v>243</v>
      </c>
      <c r="C3" s="1409" t="s">
        <v>123</v>
      </c>
      <c r="D3" s="1410"/>
      <c r="E3" s="1410"/>
      <c r="F3" s="326"/>
      <c r="G3" s="856" t="s">
        <v>373</v>
      </c>
    </row>
    <row r="4" spans="1:12" ht="25.5" x14ac:dyDescent="0.2">
      <c r="A4" s="326"/>
      <c r="B4" s="297">
        <v>0</v>
      </c>
      <c r="C4" s="321">
        <v>470000</v>
      </c>
      <c r="D4" s="327">
        <v>0</v>
      </c>
      <c r="E4" s="541">
        <v>0.125</v>
      </c>
      <c r="F4" s="326"/>
      <c r="G4" s="840" t="s">
        <v>357</v>
      </c>
      <c r="H4" s="840" t="s">
        <v>358</v>
      </c>
      <c r="I4" s="841" t="s">
        <v>359</v>
      </c>
      <c r="J4" s="842"/>
      <c r="K4" s="843" t="s">
        <v>360</v>
      </c>
      <c r="L4" s="844" t="s">
        <v>361</v>
      </c>
    </row>
    <row r="5" spans="1:12" x14ac:dyDescent="0.2">
      <c r="A5" s="326"/>
      <c r="B5" s="322">
        <v>470000</v>
      </c>
      <c r="C5" s="323">
        <v>1175000</v>
      </c>
      <c r="D5" s="323">
        <v>58750</v>
      </c>
      <c r="E5" s="542">
        <v>0.125</v>
      </c>
      <c r="F5" s="326"/>
      <c r="G5" s="845" t="s">
        <v>362</v>
      </c>
      <c r="H5" s="846" t="s">
        <v>363</v>
      </c>
      <c r="I5" s="847">
        <v>0.05</v>
      </c>
      <c r="J5" s="845" t="s">
        <v>23</v>
      </c>
      <c r="K5" s="848">
        <v>1</v>
      </c>
      <c r="L5" s="849">
        <v>0.05</v>
      </c>
    </row>
    <row r="6" spans="1:12" ht="25.5" x14ac:dyDescent="0.2">
      <c r="A6" s="326"/>
      <c r="B6" s="322">
        <v>1175000</v>
      </c>
      <c r="C6" s="323">
        <v>5850000</v>
      </c>
      <c r="D6" s="323">
        <v>146875</v>
      </c>
      <c r="E6" s="543">
        <v>0.1</v>
      </c>
      <c r="F6" s="326"/>
      <c r="G6" s="845" t="s">
        <v>364</v>
      </c>
      <c r="H6" s="846" t="s">
        <v>365</v>
      </c>
      <c r="I6" s="847">
        <f>IF('Input Data'!$F$31&lt;2,0,20%)</f>
        <v>0</v>
      </c>
      <c r="J6" s="845" t="s">
        <v>23</v>
      </c>
      <c r="K6" s="848">
        <f>IF('Input Data'!$F$31=2,'Input Data'!$D$32,1)</f>
        <v>1</v>
      </c>
      <c r="L6" s="849">
        <f>I6*K6+L5</f>
        <v>0.05</v>
      </c>
    </row>
    <row r="7" spans="1:12" x14ac:dyDescent="0.2">
      <c r="A7" s="326"/>
      <c r="B7" s="322">
        <v>5850000</v>
      </c>
      <c r="C7" s="323">
        <v>11750000</v>
      </c>
      <c r="D7" s="323">
        <v>614375</v>
      </c>
      <c r="E7" s="543">
        <v>0.09</v>
      </c>
      <c r="F7" s="326"/>
      <c r="G7" s="845" t="s">
        <v>366</v>
      </c>
      <c r="H7" s="846" t="s">
        <v>367</v>
      </c>
      <c r="I7" s="847">
        <f>IF('Input Data'!$F$31&lt;3,0,30%)</f>
        <v>0</v>
      </c>
      <c r="J7" s="845" t="s">
        <v>23</v>
      </c>
      <c r="K7" s="848">
        <f>IF('Input Data'!$F$31=3,'Input Data'!$D$32,1)</f>
        <v>1</v>
      </c>
      <c r="L7" s="849">
        <f>I7*K7+L6</f>
        <v>0.05</v>
      </c>
    </row>
    <row r="8" spans="1:12" x14ac:dyDescent="0.2">
      <c r="A8" s="326"/>
      <c r="B8" s="322">
        <v>11750000</v>
      </c>
      <c r="C8" s="323">
        <v>29400000</v>
      </c>
      <c r="D8" s="323">
        <v>1145375</v>
      </c>
      <c r="E8" s="543">
        <v>0.08</v>
      </c>
      <c r="F8" s="326"/>
      <c r="G8" s="845" t="s">
        <v>368</v>
      </c>
      <c r="H8" s="846" t="s">
        <v>369</v>
      </c>
      <c r="I8" s="847">
        <f>IF('Input Data'!$F$31&lt;4,0,15%)</f>
        <v>0</v>
      </c>
      <c r="J8" s="845" t="s">
        <v>23</v>
      </c>
      <c r="K8" s="848">
        <f>IF('Input Data'!$F$31=4,'Input Data'!$D$32,1)</f>
        <v>1</v>
      </c>
      <c r="L8" s="849">
        <f>I8*K8+L7</f>
        <v>0.05</v>
      </c>
    </row>
    <row r="9" spans="1:12" ht="15.75" thickBot="1" x14ac:dyDescent="0.25">
      <c r="A9" s="326"/>
      <c r="B9" s="322">
        <v>29400000</v>
      </c>
      <c r="C9" s="323">
        <v>58800000</v>
      </c>
      <c r="D9" s="323">
        <v>2557375</v>
      </c>
      <c r="E9" s="543">
        <v>7.0000000000000007E-2</v>
      </c>
      <c r="F9" s="326"/>
    </row>
    <row r="10" spans="1:12" ht="15.75" thickTop="1" x14ac:dyDescent="0.2">
      <c r="A10" s="326"/>
      <c r="B10" s="322">
        <v>58800000</v>
      </c>
      <c r="C10" s="323">
        <v>352750000</v>
      </c>
      <c r="D10" s="323">
        <v>4615375</v>
      </c>
      <c r="E10" s="543">
        <v>7.0000000000000007E-2</v>
      </c>
      <c r="F10" s="326"/>
      <c r="H10" s="850" t="s">
        <v>363</v>
      </c>
      <c r="I10" s="851">
        <v>5</v>
      </c>
    </row>
    <row r="11" spans="1:12" ht="26.25" thickBot="1" x14ac:dyDescent="0.25">
      <c r="A11" s="326"/>
      <c r="B11" s="324">
        <v>352750000</v>
      </c>
      <c r="C11" s="325">
        <v>900000000</v>
      </c>
      <c r="D11" s="325">
        <v>25191875</v>
      </c>
      <c r="E11" s="544">
        <v>7.0000000000000007E-2</v>
      </c>
      <c r="F11" s="326"/>
      <c r="H11" s="852" t="s">
        <v>365</v>
      </c>
      <c r="I11" s="853">
        <v>20</v>
      </c>
    </row>
    <row r="12" spans="1:12" x14ac:dyDescent="0.2">
      <c r="A12" s="326"/>
      <c r="B12" s="326"/>
      <c r="C12" s="326"/>
      <c r="D12" s="326"/>
      <c r="E12" s="326"/>
      <c r="F12" s="326"/>
      <c r="H12" s="852" t="s">
        <v>370</v>
      </c>
      <c r="I12" s="853">
        <v>30</v>
      </c>
    </row>
    <row r="13" spans="1:12" x14ac:dyDescent="0.2">
      <c r="A13" s="326"/>
      <c r="B13" s="326"/>
      <c r="C13" s="326"/>
      <c r="D13" s="326"/>
      <c r="E13" s="326"/>
      <c r="F13" s="326"/>
      <c r="H13" s="852" t="s">
        <v>369</v>
      </c>
      <c r="I13" s="853">
        <v>15</v>
      </c>
    </row>
    <row r="14" spans="1:12" ht="25.5" x14ac:dyDescent="0.2">
      <c r="H14" s="852" t="s">
        <v>371</v>
      </c>
      <c r="I14" s="853">
        <v>25</v>
      </c>
    </row>
    <row r="15" spans="1:12" ht="15.75" thickBot="1" x14ac:dyDescent="0.25">
      <c r="H15" s="854" t="s">
        <v>372</v>
      </c>
      <c r="I15" s="855">
        <v>5</v>
      </c>
    </row>
    <row r="16" spans="1:12" ht="15.75" thickTop="1" x14ac:dyDescent="0.2"/>
  </sheetData>
  <sheetProtection password="CD4C" sheet="1" objects="1" scenarios="1"/>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1">
    <mergeCell ref="C3:E3"/>
  </mergeCells>
  <phoneticPr fontId="46" type="noConversion"/>
  <pageMargins left="0.75" right="0.75" top="1" bottom="1" header="0.5" footer="0.5"/>
  <pageSetup paperSize="9" orientation="portrait"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A2" sqref="A2:C2"/>
    </sheetView>
  </sheetViews>
  <sheetFormatPr defaultRowHeight="15" x14ac:dyDescent="0.2"/>
  <cols>
    <col min="1" max="1" width="7.44140625" customWidth="1"/>
    <col min="2" max="2" width="9.21875" customWidth="1"/>
    <col min="3" max="3" width="12.5546875" customWidth="1"/>
    <col min="4" max="4" width="11.6640625" customWidth="1"/>
    <col min="5" max="5" width="10" customWidth="1"/>
    <col min="6" max="6" width="12.77734375" customWidth="1"/>
    <col min="7" max="7" width="3.21875" customWidth="1"/>
    <col min="8" max="8" width="8.109375" customWidth="1"/>
    <col min="9" max="9" width="10.33203125" customWidth="1"/>
    <col min="10" max="10" width="12.33203125" customWidth="1"/>
    <col min="11" max="11" width="13" customWidth="1"/>
    <col min="12" max="12" width="9.77734375" customWidth="1"/>
    <col min="13" max="13" width="12.88671875" customWidth="1"/>
  </cols>
  <sheetData>
    <row r="1" spans="1:13" ht="18.75" thickTop="1" x14ac:dyDescent="0.2">
      <c r="A1" s="1505" t="s">
        <v>565</v>
      </c>
      <c r="B1" s="284"/>
      <c r="C1" s="222"/>
      <c r="D1" s="222"/>
      <c r="E1" s="223" t="s">
        <v>175</v>
      </c>
      <c r="F1" s="222"/>
      <c r="G1" s="222"/>
      <c r="H1" s="222"/>
      <c r="I1" s="222"/>
      <c r="J1" s="222"/>
      <c r="K1" s="222"/>
      <c r="L1" s="222"/>
      <c r="M1" s="224"/>
    </row>
    <row r="2" spans="1:13" ht="15.75" thickBot="1" x14ac:dyDescent="0.25">
      <c r="A2" s="1411" t="s">
        <v>165</v>
      </c>
      <c r="B2" s="1412"/>
      <c r="C2" s="1412"/>
      <c r="D2" s="1499">
        <f>'Input Data'!$D$28</f>
        <v>0</v>
      </c>
      <c r="E2" s="225" t="s">
        <v>249</v>
      </c>
      <c r="F2" s="356">
        <f>'Input Data'!$D$6</f>
        <v>0</v>
      </c>
      <c r="G2" s="93"/>
      <c r="H2" s="1412" t="s">
        <v>105</v>
      </c>
      <c r="I2" s="1412"/>
      <c r="J2" s="1413"/>
      <c r="K2" s="238" t="str">
        <f>IF('Input Data'!D17="NONE","N","Y")</f>
        <v>Y</v>
      </c>
      <c r="L2" s="93"/>
      <c r="M2" s="94"/>
    </row>
    <row r="3" spans="1:13" ht="16.5" thickTop="1" thickBot="1" x14ac:dyDescent="0.25">
      <c r="A3" s="226"/>
      <c r="B3" s="227"/>
      <c r="C3" s="93"/>
      <c r="D3" s="93"/>
      <c r="E3" s="93"/>
      <c r="F3" s="93"/>
      <c r="G3" s="93"/>
      <c r="H3" s="227"/>
      <c r="I3" s="227"/>
      <c r="J3" s="228"/>
      <c r="K3" s="93"/>
      <c r="L3" s="93"/>
      <c r="M3" s="229"/>
    </row>
    <row r="4" spans="1:13" ht="65.25" thickTop="1" thickBot="1" x14ac:dyDescent="0.25">
      <c r="A4" s="230" t="s">
        <v>166</v>
      </c>
      <c r="B4" s="285" t="s">
        <v>9</v>
      </c>
      <c r="C4" s="589" t="s">
        <v>333</v>
      </c>
      <c r="D4" s="589" t="s">
        <v>334</v>
      </c>
      <c r="E4" s="231" t="s">
        <v>335</v>
      </c>
      <c r="F4" s="590" t="s">
        <v>336</v>
      </c>
      <c r="G4" s="55"/>
      <c r="H4" s="230" t="s">
        <v>166</v>
      </c>
      <c r="I4" s="285" t="s">
        <v>9</v>
      </c>
      <c r="J4" s="589" t="s">
        <v>333</v>
      </c>
      <c r="K4" s="589" t="s">
        <v>334</v>
      </c>
      <c r="L4" s="231" t="s">
        <v>335</v>
      </c>
      <c r="M4" s="590" t="s">
        <v>336</v>
      </c>
    </row>
    <row r="5" spans="1:13" ht="27" thickTop="1" thickBot="1" x14ac:dyDescent="0.25">
      <c r="A5" s="232" t="s">
        <v>167</v>
      </c>
      <c r="B5" s="287"/>
      <c r="C5" s="657">
        <v>0</v>
      </c>
      <c r="D5" s="658">
        <f>IF($K$2="Y",((C5-E5)/1.14),C5)</f>
        <v>0</v>
      </c>
      <c r="E5" s="657">
        <v>0</v>
      </c>
      <c r="F5" s="659">
        <f>SUM(D5:E5)</f>
        <v>0</v>
      </c>
      <c r="G5" s="45"/>
      <c r="H5" s="233" t="s">
        <v>168</v>
      </c>
      <c r="I5" s="285"/>
      <c r="J5" s="667">
        <f>C42</f>
        <v>0</v>
      </c>
      <c r="K5" s="668">
        <f>D42</f>
        <v>0</v>
      </c>
      <c r="L5" s="667">
        <f>E42</f>
        <v>0</v>
      </c>
      <c r="M5" s="669">
        <f>SUM(K5:L5)</f>
        <v>0</v>
      </c>
    </row>
    <row r="6" spans="1:13" x14ac:dyDescent="0.2">
      <c r="A6" s="234">
        <f t="shared" ref="A6:A41" si="0">A5+1</f>
        <v>2</v>
      </c>
      <c r="B6" s="288"/>
      <c r="C6" s="657">
        <v>0</v>
      </c>
      <c r="D6" s="658">
        <f t="shared" ref="D6:D41" si="1">IF($K$2="Y",((C6-E6)/1.14),C6)</f>
        <v>0</v>
      </c>
      <c r="E6" s="657">
        <v>0</v>
      </c>
      <c r="F6" s="659">
        <f t="shared" ref="F6:F41" si="2">SUM(D6:E6)</f>
        <v>0</v>
      </c>
      <c r="G6" s="45"/>
      <c r="H6" s="235" t="s">
        <v>169</v>
      </c>
      <c r="I6" s="662"/>
      <c r="J6" s="663">
        <v>0</v>
      </c>
      <c r="K6" s="658">
        <f t="shared" ref="K6:K41" si="3">IF($K$2="Y",((J6-L6)/1.14),J6)</f>
        <v>0</v>
      </c>
      <c r="L6" s="663">
        <v>0</v>
      </c>
      <c r="M6" s="664">
        <f t="shared" ref="M6:M41" si="4">SUM(K6:L6)</f>
        <v>0</v>
      </c>
    </row>
    <row r="7" spans="1:13" x14ac:dyDescent="0.2">
      <c r="A7" s="234">
        <f t="shared" si="0"/>
        <v>3</v>
      </c>
      <c r="B7" s="288"/>
      <c r="C7" s="657">
        <v>0</v>
      </c>
      <c r="D7" s="658">
        <f t="shared" si="1"/>
        <v>0</v>
      </c>
      <c r="E7" s="657">
        <v>0</v>
      </c>
      <c r="F7" s="659">
        <f t="shared" si="2"/>
        <v>0</v>
      </c>
      <c r="G7" s="45"/>
      <c r="H7" s="234">
        <f t="shared" ref="H7:H41" si="5">H6+1</f>
        <v>39</v>
      </c>
      <c r="I7" s="665"/>
      <c r="J7" s="657">
        <v>0</v>
      </c>
      <c r="K7" s="658">
        <f t="shared" si="3"/>
        <v>0</v>
      </c>
      <c r="L7" s="657">
        <v>0</v>
      </c>
      <c r="M7" s="659">
        <f t="shared" si="4"/>
        <v>0</v>
      </c>
    </row>
    <row r="8" spans="1:13" x14ac:dyDescent="0.2">
      <c r="A8" s="234">
        <f t="shared" si="0"/>
        <v>4</v>
      </c>
      <c r="B8" s="288"/>
      <c r="C8" s="657">
        <v>0</v>
      </c>
      <c r="D8" s="658">
        <f t="shared" si="1"/>
        <v>0</v>
      </c>
      <c r="E8" s="657">
        <v>0</v>
      </c>
      <c r="F8" s="659">
        <f t="shared" si="2"/>
        <v>0</v>
      </c>
      <c r="G8" s="45"/>
      <c r="H8" s="234">
        <f t="shared" si="5"/>
        <v>40</v>
      </c>
      <c r="I8" s="665"/>
      <c r="J8" s="657">
        <v>0</v>
      </c>
      <c r="K8" s="658">
        <f t="shared" si="3"/>
        <v>0</v>
      </c>
      <c r="L8" s="657">
        <v>0</v>
      </c>
      <c r="M8" s="659">
        <f t="shared" si="4"/>
        <v>0</v>
      </c>
    </row>
    <row r="9" spans="1:13" x14ac:dyDescent="0.2">
      <c r="A9" s="234">
        <f t="shared" si="0"/>
        <v>5</v>
      </c>
      <c r="B9" s="288"/>
      <c r="C9" s="657">
        <v>0</v>
      </c>
      <c r="D9" s="658">
        <f t="shared" si="1"/>
        <v>0</v>
      </c>
      <c r="E9" s="657">
        <v>0</v>
      </c>
      <c r="F9" s="659">
        <f t="shared" si="2"/>
        <v>0</v>
      </c>
      <c r="G9" s="45"/>
      <c r="H9" s="234">
        <f t="shared" si="5"/>
        <v>41</v>
      </c>
      <c r="I9" s="665"/>
      <c r="J9" s="657">
        <v>0</v>
      </c>
      <c r="K9" s="658">
        <f t="shared" si="3"/>
        <v>0</v>
      </c>
      <c r="L9" s="657">
        <v>0</v>
      </c>
      <c r="M9" s="659">
        <f t="shared" si="4"/>
        <v>0</v>
      </c>
    </row>
    <row r="10" spans="1:13" x14ac:dyDescent="0.2">
      <c r="A10" s="234">
        <f t="shared" si="0"/>
        <v>6</v>
      </c>
      <c r="B10" s="288"/>
      <c r="C10" s="657">
        <v>0</v>
      </c>
      <c r="D10" s="658">
        <f t="shared" si="1"/>
        <v>0</v>
      </c>
      <c r="E10" s="657">
        <v>0</v>
      </c>
      <c r="F10" s="659">
        <f t="shared" si="2"/>
        <v>0</v>
      </c>
      <c r="G10" s="45"/>
      <c r="H10" s="234">
        <f t="shared" si="5"/>
        <v>42</v>
      </c>
      <c r="I10" s="665"/>
      <c r="J10" s="657">
        <v>0</v>
      </c>
      <c r="K10" s="658">
        <f t="shared" si="3"/>
        <v>0</v>
      </c>
      <c r="L10" s="657">
        <v>0</v>
      </c>
      <c r="M10" s="659">
        <f t="shared" si="4"/>
        <v>0</v>
      </c>
    </row>
    <row r="11" spans="1:13" x14ac:dyDescent="0.2">
      <c r="A11" s="234">
        <f t="shared" si="0"/>
        <v>7</v>
      </c>
      <c r="B11" s="288"/>
      <c r="C11" s="657">
        <v>0</v>
      </c>
      <c r="D11" s="658">
        <f t="shared" si="1"/>
        <v>0</v>
      </c>
      <c r="E11" s="657">
        <v>0</v>
      </c>
      <c r="F11" s="659">
        <f t="shared" si="2"/>
        <v>0</v>
      </c>
      <c r="G11" s="45"/>
      <c r="H11" s="234">
        <f t="shared" si="5"/>
        <v>43</v>
      </c>
      <c r="I11" s="665"/>
      <c r="J11" s="657">
        <v>0</v>
      </c>
      <c r="K11" s="658">
        <f t="shared" si="3"/>
        <v>0</v>
      </c>
      <c r="L11" s="657">
        <v>0</v>
      </c>
      <c r="M11" s="659">
        <f t="shared" si="4"/>
        <v>0</v>
      </c>
    </row>
    <row r="12" spans="1:13" x14ac:dyDescent="0.2">
      <c r="A12" s="234">
        <f t="shared" si="0"/>
        <v>8</v>
      </c>
      <c r="B12" s="288"/>
      <c r="C12" s="657">
        <v>0</v>
      </c>
      <c r="D12" s="658">
        <f t="shared" si="1"/>
        <v>0</v>
      </c>
      <c r="E12" s="657">
        <v>0</v>
      </c>
      <c r="F12" s="659">
        <f t="shared" si="2"/>
        <v>0</v>
      </c>
      <c r="G12" s="45"/>
      <c r="H12" s="234">
        <f t="shared" si="5"/>
        <v>44</v>
      </c>
      <c r="I12" s="665"/>
      <c r="J12" s="657">
        <v>0</v>
      </c>
      <c r="K12" s="658">
        <f t="shared" si="3"/>
        <v>0</v>
      </c>
      <c r="L12" s="657">
        <v>0</v>
      </c>
      <c r="M12" s="659">
        <f t="shared" si="4"/>
        <v>0</v>
      </c>
    </row>
    <row r="13" spans="1:13" x14ac:dyDescent="0.2">
      <c r="A13" s="234">
        <f t="shared" si="0"/>
        <v>9</v>
      </c>
      <c r="B13" s="288"/>
      <c r="C13" s="657">
        <v>0</v>
      </c>
      <c r="D13" s="658">
        <f t="shared" si="1"/>
        <v>0</v>
      </c>
      <c r="E13" s="657">
        <v>0</v>
      </c>
      <c r="F13" s="659">
        <f t="shared" si="2"/>
        <v>0</v>
      </c>
      <c r="G13" s="45"/>
      <c r="H13" s="234">
        <f t="shared" si="5"/>
        <v>45</v>
      </c>
      <c r="I13" s="665"/>
      <c r="J13" s="657">
        <v>0</v>
      </c>
      <c r="K13" s="658">
        <f t="shared" si="3"/>
        <v>0</v>
      </c>
      <c r="L13" s="657">
        <v>0</v>
      </c>
      <c r="M13" s="659">
        <f t="shared" si="4"/>
        <v>0</v>
      </c>
    </row>
    <row r="14" spans="1:13" x14ac:dyDescent="0.2">
      <c r="A14" s="234">
        <f t="shared" si="0"/>
        <v>10</v>
      </c>
      <c r="B14" s="288"/>
      <c r="C14" s="657">
        <v>0</v>
      </c>
      <c r="D14" s="658">
        <f t="shared" si="1"/>
        <v>0</v>
      </c>
      <c r="E14" s="657">
        <v>0</v>
      </c>
      <c r="F14" s="659">
        <f t="shared" si="2"/>
        <v>0</v>
      </c>
      <c r="G14" s="45"/>
      <c r="H14" s="234">
        <f t="shared" si="5"/>
        <v>46</v>
      </c>
      <c r="I14" s="665"/>
      <c r="J14" s="657">
        <v>0</v>
      </c>
      <c r="K14" s="658">
        <f t="shared" si="3"/>
        <v>0</v>
      </c>
      <c r="L14" s="657">
        <v>0</v>
      </c>
      <c r="M14" s="659">
        <f t="shared" si="4"/>
        <v>0</v>
      </c>
    </row>
    <row r="15" spans="1:13" x14ac:dyDescent="0.2">
      <c r="A15" s="234">
        <f t="shared" si="0"/>
        <v>11</v>
      </c>
      <c r="B15" s="288"/>
      <c r="C15" s="657">
        <v>0</v>
      </c>
      <c r="D15" s="658">
        <f t="shared" si="1"/>
        <v>0</v>
      </c>
      <c r="E15" s="657">
        <v>0</v>
      </c>
      <c r="F15" s="659">
        <f t="shared" si="2"/>
        <v>0</v>
      </c>
      <c r="G15" s="45"/>
      <c r="H15" s="234">
        <f t="shared" si="5"/>
        <v>47</v>
      </c>
      <c r="I15" s="665"/>
      <c r="J15" s="657">
        <v>0</v>
      </c>
      <c r="K15" s="658">
        <f t="shared" si="3"/>
        <v>0</v>
      </c>
      <c r="L15" s="657">
        <v>0</v>
      </c>
      <c r="M15" s="659">
        <f t="shared" si="4"/>
        <v>0</v>
      </c>
    </row>
    <row r="16" spans="1:13" x14ac:dyDescent="0.2">
      <c r="A16" s="234">
        <f t="shared" si="0"/>
        <v>12</v>
      </c>
      <c r="B16" s="288"/>
      <c r="C16" s="657">
        <v>0</v>
      </c>
      <c r="D16" s="658">
        <f t="shared" si="1"/>
        <v>0</v>
      </c>
      <c r="E16" s="657">
        <v>0</v>
      </c>
      <c r="F16" s="659">
        <f t="shared" si="2"/>
        <v>0</v>
      </c>
      <c r="G16" s="45"/>
      <c r="H16" s="234">
        <f t="shared" si="5"/>
        <v>48</v>
      </c>
      <c r="I16" s="665"/>
      <c r="J16" s="657">
        <v>0</v>
      </c>
      <c r="K16" s="658">
        <f t="shared" si="3"/>
        <v>0</v>
      </c>
      <c r="L16" s="657">
        <v>0</v>
      </c>
      <c r="M16" s="659">
        <f t="shared" si="4"/>
        <v>0</v>
      </c>
    </row>
    <row r="17" spans="1:13" x14ac:dyDescent="0.2">
      <c r="A17" s="234">
        <f t="shared" si="0"/>
        <v>13</v>
      </c>
      <c r="B17" s="288"/>
      <c r="C17" s="657">
        <v>0</v>
      </c>
      <c r="D17" s="658">
        <f t="shared" si="1"/>
        <v>0</v>
      </c>
      <c r="E17" s="657">
        <v>0</v>
      </c>
      <c r="F17" s="659">
        <f t="shared" si="2"/>
        <v>0</v>
      </c>
      <c r="G17" s="45"/>
      <c r="H17" s="234">
        <f t="shared" si="5"/>
        <v>49</v>
      </c>
      <c r="I17" s="665"/>
      <c r="J17" s="657">
        <v>0</v>
      </c>
      <c r="K17" s="658">
        <f t="shared" si="3"/>
        <v>0</v>
      </c>
      <c r="L17" s="657">
        <v>0</v>
      </c>
      <c r="M17" s="659">
        <f t="shared" si="4"/>
        <v>0</v>
      </c>
    </row>
    <row r="18" spans="1:13" x14ac:dyDescent="0.2">
      <c r="A18" s="234">
        <f t="shared" si="0"/>
        <v>14</v>
      </c>
      <c r="B18" s="288"/>
      <c r="C18" s="657">
        <v>0</v>
      </c>
      <c r="D18" s="658">
        <f t="shared" si="1"/>
        <v>0</v>
      </c>
      <c r="E18" s="657">
        <v>0</v>
      </c>
      <c r="F18" s="659">
        <f t="shared" si="2"/>
        <v>0</v>
      </c>
      <c r="G18" s="45"/>
      <c r="H18" s="234">
        <f t="shared" si="5"/>
        <v>50</v>
      </c>
      <c r="I18" s="665"/>
      <c r="J18" s="657">
        <v>0</v>
      </c>
      <c r="K18" s="658">
        <f t="shared" si="3"/>
        <v>0</v>
      </c>
      <c r="L18" s="657">
        <v>0</v>
      </c>
      <c r="M18" s="659">
        <f t="shared" si="4"/>
        <v>0</v>
      </c>
    </row>
    <row r="19" spans="1:13" x14ac:dyDescent="0.2">
      <c r="A19" s="234">
        <f t="shared" si="0"/>
        <v>15</v>
      </c>
      <c r="B19" s="288"/>
      <c r="C19" s="657">
        <v>0</v>
      </c>
      <c r="D19" s="658">
        <f t="shared" si="1"/>
        <v>0</v>
      </c>
      <c r="E19" s="657">
        <v>0</v>
      </c>
      <c r="F19" s="659">
        <f t="shared" si="2"/>
        <v>0</v>
      </c>
      <c r="G19" s="45"/>
      <c r="H19" s="234">
        <f t="shared" si="5"/>
        <v>51</v>
      </c>
      <c r="I19" s="665"/>
      <c r="J19" s="657">
        <v>0</v>
      </c>
      <c r="K19" s="658">
        <f t="shared" si="3"/>
        <v>0</v>
      </c>
      <c r="L19" s="657">
        <v>0</v>
      </c>
      <c r="M19" s="659">
        <f t="shared" si="4"/>
        <v>0</v>
      </c>
    </row>
    <row r="20" spans="1:13" x14ac:dyDescent="0.2">
      <c r="A20" s="234">
        <f t="shared" si="0"/>
        <v>16</v>
      </c>
      <c r="B20" s="288"/>
      <c r="C20" s="657">
        <v>0</v>
      </c>
      <c r="D20" s="658">
        <f t="shared" si="1"/>
        <v>0</v>
      </c>
      <c r="E20" s="657">
        <v>0</v>
      </c>
      <c r="F20" s="659">
        <f t="shared" si="2"/>
        <v>0</v>
      </c>
      <c r="G20" s="45"/>
      <c r="H20" s="234">
        <f t="shared" si="5"/>
        <v>52</v>
      </c>
      <c r="I20" s="665"/>
      <c r="J20" s="657">
        <v>0</v>
      </c>
      <c r="K20" s="658">
        <f t="shared" si="3"/>
        <v>0</v>
      </c>
      <c r="L20" s="657">
        <v>0</v>
      </c>
      <c r="M20" s="659">
        <f t="shared" si="4"/>
        <v>0</v>
      </c>
    </row>
    <row r="21" spans="1:13" x14ac:dyDescent="0.2">
      <c r="A21" s="234">
        <f t="shared" si="0"/>
        <v>17</v>
      </c>
      <c r="B21" s="288"/>
      <c r="C21" s="657">
        <v>0</v>
      </c>
      <c r="D21" s="658">
        <f t="shared" si="1"/>
        <v>0</v>
      </c>
      <c r="E21" s="657">
        <v>0</v>
      </c>
      <c r="F21" s="659">
        <f t="shared" si="2"/>
        <v>0</v>
      </c>
      <c r="G21" s="236"/>
      <c r="H21" s="234">
        <f t="shared" si="5"/>
        <v>53</v>
      </c>
      <c r="I21" s="665"/>
      <c r="J21" s="657">
        <v>0</v>
      </c>
      <c r="K21" s="658">
        <f t="shared" si="3"/>
        <v>0</v>
      </c>
      <c r="L21" s="657">
        <v>0</v>
      </c>
      <c r="M21" s="659">
        <f t="shared" si="4"/>
        <v>0</v>
      </c>
    </row>
    <row r="22" spans="1:13" x14ac:dyDescent="0.2">
      <c r="A22" s="234">
        <f t="shared" si="0"/>
        <v>18</v>
      </c>
      <c r="B22" s="288"/>
      <c r="C22" s="657">
        <v>0</v>
      </c>
      <c r="D22" s="658">
        <f t="shared" si="1"/>
        <v>0</v>
      </c>
      <c r="E22" s="657">
        <v>0</v>
      </c>
      <c r="F22" s="659">
        <f t="shared" si="2"/>
        <v>0</v>
      </c>
      <c r="G22" s="236"/>
      <c r="H22" s="234">
        <f t="shared" si="5"/>
        <v>54</v>
      </c>
      <c r="I22" s="665"/>
      <c r="J22" s="657">
        <v>0</v>
      </c>
      <c r="K22" s="658">
        <f t="shared" si="3"/>
        <v>0</v>
      </c>
      <c r="L22" s="657">
        <v>0</v>
      </c>
      <c r="M22" s="659">
        <f t="shared" si="4"/>
        <v>0</v>
      </c>
    </row>
    <row r="23" spans="1:13" x14ac:dyDescent="0.2">
      <c r="A23" s="234">
        <f t="shared" si="0"/>
        <v>19</v>
      </c>
      <c r="B23" s="288"/>
      <c r="C23" s="657">
        <v>0</v>
      </c>
      <c r="D23" s="658">
        <f t="shared" si="1"/>
        <v>0</v>
      </c>
      <c r="E23" s="657">
        <v>0</v>
      </c>
      <c r="F23" s="659">
        <f t="shared" si="2"/>
        <v>0</v>
      </c>
      <c r="G23" s="236"/>
      <c r="H23" s="234">
        <f t="shared" si="5"/>
        <v>55</v>
      </c>
      <c r="I23" s="665"/>
      <c r="J23" s="657">
        <v>0</v>
      </c>
      <c r="K23" s="658">
        <f t="shared" si="3"/>
        <v>0</v>
      </c>
      <c r="L23" s="657">
        <v>0</v>
      </c>
      <c r="M23" s="659">
        <f t="shared" si="4"/>
        <v>0</v>
      </c>
    </row>
    <row r="24" spans="1:13" x14ac:dyDescent="0.2">
      <c r="A24" s="234">
        <f t="shared" si="0"/>
        <v>20</v>
      </c>
      <c r="B24" s="288"/>
      <c r="C24" s="657">
        <v>0</v>
      </c>
      <c r="D24" s="658">
        <f t="shared" si="1"/>
        <v>0</v>
      </c>
      <c r="E24" s="657">
        <v>0</v>
      </c>
      <c r="F24" s="659">
        <f t="shared" si="2"/>
        <v>0</v>
      </c>
      <c r="G24" s="45"/>
      <c r="H24" s="234">
        <f t="shared" si="5"/>
        <v>56</v>
      </c>
      <c r="I24" s="665"/>
      <c r="J24" s="657">
        <v>0</v>
      </c>
      <c r="K24" s="658">
        <f t="shared" si="3"/>
        <v>0</v>
      </c>
      <c r="L24" s="657">
        <v>0</v>
      </c>
      <c r="M24" s="659">
        <f t="shared" si="4"/>
        <v>0</v>
      </c>
    </row>
    <row r="25" spans="1:13" x14ac:dyDescent="0.2">
      <c r="A25" s="234">
        <f t="shared" si="0"/>
        <v>21</v>
      </c>
      <c r="B25" s="288"/>
      <c r="C25" s="657">
        <v>0</v>
      </c>
      <c r="D25" s="658">
        <f t="shared" si="1"/>
        <v>0</v>
      </c>
      <c r="E25" s="657">
        <v>0</v>
      </c>
      <c r="F25" s="659">
        <f t="shared" si="2"/>
        <v>0</v>
      </c>
      <c r="G25" s="45"/>
      <c r="H25" s="234">
        <f t="shared" si="5"/>
        <v>57</v>
      </c>
      <c r="I25" s="665"/>
      <c r="J25" s="657">
        <v>0</v>
      </c>
      <c r="K25" s="658">
        <f t="shared" si="3"/>
        <v>0</v>
      </c>
      <c r="L25" s="657">
        <v>0</v>
      </c>
      <c r="M25" s="659">
        <f t="shared" si="4"/>
        <v>0</v>
      </c>
    </row>
    <row r="26" spans="1:13" x14ac:dyDescent="0.2">
      <c r="A26" s="234">
        <f t="shared" si="0"/>
        <v>22</v>
      </c>
      <c r="B26" s="288"/>
      <c r="C26" s="657">
        <v>0</v>
      </c>
      <c r="D26" s="658">
        <f t="shared" si="1"/>
        <v>0</v>
      </c>
      <c r="E26" s="657">
        <v>0</v>
      </c>
      <c r="F26" s="659">
        <f t="shared" si="2"/>
        <v>0</v>
      </c>
      <c r="G26" s="45"/>
      <c r="H26" s="234">
        <f t="shared" si="5"/>
        <v>58</v>
      </c>
      <c r="I26" s="665"/>
      <c r="J26" s="657">
        <v>0</v>
      </c>
      <c r="K26" s="658">
        <f t="shared" si="3"/>
        <v>0</v>
      </c>
      <c r="L26" s="657">
        <v>0</v>
      </c>
      <c r="M26" s="659">
        <f t="shared" si="4"/>
        <v>0</v>
      </c>
    </row>
    <row r="27" spans="1:13" x14ac:dyDescent="0.2">
      <c r="A27" s="234">
        <f t="shared" si="0"/>
        <v>23</v>
      </c>
      <c r="B27" s="288"/>
      <c r="C27" s="657">
        <v>0</v>
      </c>
      <c r="D27" s="658">
        <f t="shared" si="1"/>
        <v>0</v>
      </c>
      <c r="E27" s="657">
        <v>0</v>
      </c>
      <c r="F27" s="659">
        <f t="shared" si="2"/>
        <v>0</v>
      </c>
      <c r="G27" s="45"/>
      <c r="H27" s="234">
        <f t="shared" si="5"/>
        <v>59</v>
      </c>
      <c r="I27" s="665"/>
      <c r="J27" s="657">
        <v>0</v>
      </c>
      <c r="K27" s="658">
        <f t="shared" si="3"/>
        <v>0</v>
      </c>
      <c r="L27" s="657">
        <v>0</v>
      </c>
      <c r="M27" s="659">
        <f t="shared" si="4"/>
        <v>0</v>
      </c>
    </row>
    <row r="28" spans="1:13" x14ac:dyDescent="0.2">
      <c r="A28" s="234">
        <f t="shared" si="0"/>
        <v>24</v>
      </c>
      <c r="B28" s="288"/>
      <c r="C28" s="657">
        <v>0</v>
      </c>
      <c r="D28" s="658">
        <f t="shared" si="1"/>
        <v>0</v>
      </c>
      <c r="E28" s="657">
        <v>0</v>
      </c>
      <c r="F28" s="659">
        <f t="shared" si="2"/>
        <v>0</v>
      </c>
      <c r="G28" s="45"/>
      <c r="H28" s="234">
        <f t="shared" si="5"/>
        <v>60</v>
      </c>
      <c r="I28" s="665"/>
      <c r="J28" s="657">
        <v>0</v>
      </c>
      <c r="K28" s="658">
        <f t="shared" si="3"/>
        <v>0</v>
      </c>
      <c r="L28" s="657">
        <v>0</v>
      </c>
      <c r="M28" s="659">
        <f t="shared" si="4"/>
        <v>0</v>
      </c>
    </row>
    <row r="29" spans="1:13" x14ac:dyDescent="0.2">
      <c r="A29" s="234">
        <f t="shared" si="0"/>
        <v>25</v>
      </c>
      <c r="B29" s="288"/>
      <c r="C29" s="657">
        <v>0</v>
      </c>
      <c r="D29" s="658">
        <f t="shared" si="1"/>
        <v>0</v>
      </c>
      <c r="E29" s="657">
        <v>0</v>
      </c>
      <c r="F29" s="659">
        <f t="shared" si="2"/>
        <v>0</v>
      </c>
      <c r="G29" s="45"/>
      <c r="H29" s="234">
        <f t="shared" si="5"/>
        <v>61</v>
      </c>
      <c r="I29" s="665"/>
      <c r="J29" s="657">
        <v>0</v>
      </c>
      <c r="K29" s="658">
        <f t="shared" si="3"/>
        <v>0</v>
      </c>
      <c r="L29" s="657">
        <v>0</v>
      </c>
      <c r="M29" s="659">
        <f t="shared" si="4"/>
        <v>0</v>
      </c>
    </row>
    <row r="30" spans="1:13" x14ac:dyDescent="0.2">
      <c r="A30" s="234">
        <f t="shared" si="0"/>
        <v>26</v>
      </c>
      <c r="B30" s="288"/>
      <c r="C30" s="657">
        <v>0</v>
      </c>
      <c r="D30" s="658">
        <f t="shared" si="1"/>
        <v>0</v>
      </c>
      <c r="E30" s="657">
        <v>0</v>
      </c>
      <c r="F30" s="659">
        <f t="shared" si="2"/>
        <v>0</v>
      </c>
      <c r="G30" s="45"/>
      <c r="H30" s="234">
        <f t="shared" si="5"/>
        <v>62</v>
      </c>
      <c r="I30" s="665"/>
      <c r="J30" s="657">
        <v>0</v>
      </c>
      <c r="K30" s="658">
        <f t="shared" si="3"/>
        <v>0</v>
      </c>
      <c r="L30" s="657">
        <v>0</v>
      </c>
      <c r="M30" s="659">
        <f t="shared" si="4"/>
        <v>0</v>
      </c>
    </row>
    <row r="31" spans="1:13" x14ac:dyDescent="0.2">
      <c r="A31" s="234">
        <f t="shared" si="0"/>
        <v>27</v>
      </c>
      <c r="B31" s="288"/>
      <c r="C31" s="657">
        <v>0</v>
      </c>
      <c r="D31" s="658">
        <f t="shared" si="1"/>
        <v>0</v>
      </c>
      <c r="E31" s="657">
        <v>0</v>
      </c>
      <c r="F31" s="659">
        <f t="shared" si="2"/>
        <v>0</v>
      </c>
      <c r="G31" s="45"/>
      <c r="H31" s="234">
        <f t="shared" si="5"/>
        <v>63</v>
      </c>
      <c r="I31" s="665"/>
      <c r="J31" s="657">
        <v>0</v>
      </c>
      <c r="K31" s="658">
        <f t="shared" si="3"/>
        <v>0</v>
      </c>
      <c r="L31" s="657">
        <v>0</v>
      </c>
      <c r="M31" s="659">
        <f t="shared" si="4"/>
        <v>0</v>
      </c>
    </row>
    <row r="32" spans="1:13" x14ac:dyDescent="0.2">
      <c r="A32" s="234">
        <f t="shared" si="0"/>
        <v>28</v>
      </c>
      <c r="B32" s="288"/>
      <c r="C32" s="657">
        <v>0</v>
      </c>
      <c r="D32" s="658">
        <f t="shared" si="1"/>
        <v>0</v>
      </c>
      <c r="E32" s="657">
        <v>0</v>
      </c>
      <c r="F32" s="659">
        <f t="shared" si="2"/>
        <v>0</v>
      </c>
      <c r="G32" s="45"/>
      <c r="H32" s="234">
        <f t="shared" si="5"/>
        <v>64</v>
      </c>
      <c r="I32" s="665"/>
      <c r="J32" s="657">
        <v>0</v>
      </c>
      <c r="K32" s="658">
        <f t="shared" si="3"/>
        <v>0</v>
      </c>
      <c r="L32" s="657">
        <v>0</v>
      </c>
      <c r="M32" s="659">
        <f t="shared" si="4"/>
        <v>0</v>
      </c>
    </row>
    <row r="33" spans="1:13" x14ac:dyDescent="0.2">
      <c r="A33" s="234">
        <f t="shared" si="0"/>
        <v>29</v>
      </c>
      <c r="B33" s="288"/>
      <c r="C33" s="657">
        <v>0</v>
      </c>
      <c r="D33" s="658">
        <f t="shared" si="1"/>
        <v>0</v>
      </c>
      <c r="E33" s="657">
        <v>0</v>
      </c>
      <c r="F33" s="659">
        <f t="shared" si="2"/>
        <v>0</v>
      </c>
      <c r="G33" s="45"/>
      <c r="H33" s="234">
        <f t="shared" si="5"/>
        <v>65</v>
      </c>
      <c r="I33" s="665"/>
      <c r="J33" s="657">
        <v>0</v>
      </c>
      <c r="K33" s="658">
        <f t="shared" si="3"/>
        <v>0</v>
      </c>
      <c r="L33" s="657">
        <v>0</v>
      </c>
      <c r="M33" s="659">
        <f t="shared" si="4"/>
        <v>0</v>
      </c>
    </row>
    <row r="34" spans="1:13" x14ac:dyDescent="0.2">
      <c r="A34" s="234">
        <f t="shared" si="0"/>
        <v>30</v>
      </c>
      <c r="B34" s="288"/>
      <c r="C34" s="657">
        <v>0</v>
      </c>
      <c r="D34" s="658">
        <f t="shared" si="1"/>
        <v>0</v>
      </c>
      <c r="E34" s="657">
        <v>0</v>
      </c>
      <c r="F34" s="659">
        <f t="shared" si="2"/>
        <v>0</v>
      </c>
      <c r="G34" s="45"/>
      <c r="H34" s="234">
        <f t="shared" si="5"/>
        <v>66</v>
      </c>
      <c r="I34" s="665"/>
      <c r="J34" s="657">
        <v>0</v>
      </c>
      <c r="K34" s="658">
        <f t="shared" si="3"/>
        <v>0</v>
      </c>
      <c r="L34" s="657">
        <v>0</v>
      </c>
      <c r="M34" s="659">
        <f t="shared" si="4"/>
        <v>0</v>
      </c>
    </row>
    <row r="35" spans="1:13" x14ac:dyDescent="0.2">
      <c r="A35" s="234">
        <f t="shared" si="0"/>
        <v>31</v>
      </c>
      <c r="B35" s="288"/>
      <c r="C35" s="657">
        <v>0</v>
      </c>
      <c r="D35" s="658">
        <f t="shared" si="1"/>
        <v>0</v>
      </c>
      <c r="E35" s="657">
        <v>0</v>
      </c>
      <c r="F35" s="659">
        <f t="shared" si="2"/>
        <v>0</v>
      </c>
      <c r="G35" s="45"/>
      <c r="H35" s="234">
        <f t="shared" si="5"/>
        <v>67</v>
      </c>
      <c r="I35" s="665"/>
      <c r="J35" s="657">
        <v>0</v>
      </c>
      <c r="K35" s="658">
        <f t="shared" si="3"/>
        <v>0</v>
      </c>
      <c r="L35" s="657">
        <v>0</v>
      </c>
      <c r="M35" s="659">
        <f t="shared" si="4"/>
        <v>0</v>
      </c>
    </row>
    <row r="36" spans="1:13" x14ac:dyDescent="0.2">
      <c r="A36" s="234">
        <f t="shared" si="0"/>
        <v>32</v>
      </c>
      <c r="B36" s="288"/>
      <c r="C36" s="657">
        <v>0</v>
      </c>
      <c r="D36" s="658">
        <f t="shared" si="1"/>
        <v>0</v>
      </c>
      <c r="E36" s="657">
        <v>0</v>
      </c>
      <c r="F36" s="659">
        <f t="shared" si="2"/>
        <v>0</v>
      </c>
      <c r="G36" s="45"/>
      <c r="H36" s="234">
        <f t="shared" si="5"/>
        <v>68</v>
      </c>
      <c r="I36" s="665"/>
      <c r="J36" s="657">
        <v>0</v>
      </c>
      <c r="K36" s="658">
        <f t="shared" si="3"/>
        <v>0</v>
      </c>
      <c r="L36" s="657">
        <v>0</v>
      </c>
      <c r="M36" s="659">
        <f t="shared" si="4"/>
        <v>0</v>
      </c>
    </row>
    <row r="37" spans="1:13" x14ac:dyDescent="0.2">
      <c r="A37" s="234">
        <f t="shared" si="0"/>
        <v>33</v>
      </c>
      <c r="B37" s="288"/>
      <c r="C37" s="657">
        <v>0</v>
      </c>
      <c r="D37" s="658">
        <f t="shared" si="1"/>
        <v>0</v>
      </c>
      <c r="E37" s="657">
        <v>0</v>
      </c>
      <c r="F37" s="659">
        <f t="shared" si="2"/>
        <v>0</v>
      </c>
      <c r="G37" s="45"/>
      <c r="H37" s="234">
        <f t="shared" si="5"/>
        <v>69</v>
      </c>
      <c r="I37" s="665"/>
      <c r="J37" s="657">
        <v>0</v>
      </c>
      <c r="K37" s="658">
        <f t="shared" si="3"/>
        <v>0</v>
      </c>
      <c r="L37" s="657">
        <v>0</v>
      </c>
      <c r="M37" s="659">
        <f t="shared" si="4"/>
        <v>0</v>
      </c>
    </row>
    <row r="38" spans="1:13" x14ac:dyDescent="0.2">
      <c r="A38" s="234">
        <f t="shared" si="0"/>
        <v>34</v>
      </c>
      <c r="B38" s="288"/>
      <c r="C38" s="657">
        <v>0</v>
      </c>
      <c r="D38" s="658">
        <f t="shared" si="1"/>
        <v>0</v>
      </c>
      <c r="E38" s="657">
        <v>0</v>
      </c>
      <c r="F38" s="659">
        <f t="shared" si="2"/>
        <v>0</v>
      </c>
      <c r="G38" s="45"/>
      <c r="H38" s="234">
        <f t="shared" si="5"/>
        <v>70</v>
      </c>
      <c r="I38" s="665"/>
      <c r="J38" s="657">
        <v>0</v>
      </c>
      <c r="K38" s="658">
        <f t="shared" si="3"/>
        <v>0</v>
      </c>
      <c r="L38" s="657">
        <v>0</v>
      </c>
      <c r="M38" s="659">
        <f t="shared" si="4"/>
        <v>0</v>
      </c>
    </row>
    <row r="39" spans="1:13" x14ac:dyDescent="0.2">
      <c r="A39" s="234">
        <f t="shared" si="0"/>
        <v>35</v>
      </c>
      <c r="B39" s="288"/>
      <c r="C39" s="657">
        <v>0</v>
      </c>
      <c r="D39" s="658">
        <f t="shared" si="1"/>
        <v>0</v>
      </c>
      <c r="E39" s="657">
        <v>0</v>
      </c>
      <c r="F39" s="659">
        <f t="shared" si="2"/>
        <v>0</v>
      </c>
      <c r="G39" s="45"/>
      <c r="H39" s="234">
        <f t="shared" si="5"/>
        <v>71</v>
      </c>
      <c r="I39" s="665"/>
      <c r="J39" s="657">
        <v>0</v>
      </c>
      <c r="K39" s="658">
        <f t="shared" si="3"/>
        <v>0</v>
      </c>
      <c r="L39" s="657">
        <v>0</v>
      </c>
      <c r="M39" s="659">
        <f t="shared" si="4"/>
        <v>0</v>
      </c>
    </row>
    <row r="40" spans="1:13" x14ac:dyDescent="0.2">
      <c r="A40" s="234">
        <f t="shared" si="0"/>
        <v>36</v>
      </c>
      <c r="B40" s="288"/>
      <c r="C40" s="657">
        <v>0</v>
      </c>
      <c r="D40" s="658">
        <f t="shared" si="1"/>
        <v>0</v>
      </c>
      <c r="E40" s="657">
        <v>0</v>
      </c>
      <c r="F40" s="659">
        <f t="shared" si="2"/>
        <v>0</v>
      </c>
      <c r="G40" s="45"/>
      <c r="H40" s="234">
        <f t="shared" si="5"/>
        <v>72</v>
      </c>
      <c r="I40" s="665"/>
      <c r="J40" s="657">
        <v>0</v>
      </c>
      <c r="K40" s="658">
        <f t="shared" si="3"/>
        <v>0</v>
      </c>
      <c r="L40" s="657">
        <v>0</v>
      </c>
      <c r="M40" s="659">
        <f t="shared" si="4"/>
        <v>0</v>
      </c>
    </row>
    <row r="41" spans="1:13" ht="15.75" thickBot="1" x14ac:dyDescent="0.25">
      <c r="A41" s="234">
        <f t="shared" si="0"/>
        <v>37</v>
      </c>
      <c r="B41" s="288"/>
      <c r="C41" s="657">
        <v>0</v>
      </c>
      <c r="D41" s="658">
        <f t="shared" si="1"/>
        <v>0</v>
      </c>
      <c r="E41" s="657">
        <v>0</v>
      </c>
      <c r="F41" s="659">
        <f t="shared" si="2"/>
        <v>0</v>
      </c>
      <c r="G41" s="45"/>
      <c r="H41" s="234">
        <f t="shared" si="5"/>
        <v>73</v>
      </c>
      <c r="I41" s="665"/>
      <c r="J41" s="657">
        <v>0</v>
      </c>
      <c r="K41" s="658">
        <f t="shared" si="3"/>
        <v>0</v>
      </c>
      <c r="L41" s="657">
        <v>0</v>
      </c>
      <c r="M41" s="659">
        <f t="shared" si="4"/>
        <v>0</v>
      </c>
    </row>
    <row r="42" spans="1:13" ht="16.5" thickTop="1" thickBot="1" x14ac:dyDescent="0.25">
      <c r="A42" s="237" t="s">
        <v>7</v>
      </c>
      <c r="B42" s="286"/>
      <c r="C42" s="660">
        <f>SUM(C5:C41)</f>
        <v>0</v>
      </c>
      <c r="D42" s="660">
        <f>SUM(D5:D41)</f>
        <v>0</v>
      </c>
      <c r="E42" s="660">
        <f>SUM(E5:E41)</f>
        <v>0</v>
      </c>
      <c r="F42" s="661">
        <f>SUM(F5:F41)</f>
        <v>0</v>
      </c>
      <c r="G42" s="64"/>
      <c r="H42" s="366" t="s">
        <v>7</v>
      </c>
      <c r="I42" s="666">
        <f>J42-M42</f>
        <v>0</v>
      </c>
      <c r="J42" s="660">
        <f>SUM(J5:J41)</f>
        <v>0</v>
      </c>
      <c r="K42" s="660">
        <f>SUM(K5:K41)</f>
        <v>0</v>
      </c>
      <c r="L42" s="660">
        <f>SUM(L5:L41)</f>
        <v>0</v>
      </c>
      <c r="M42" s="661">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46" type="noConversion"/>
  <printOptions horizontalCentered="1"/>
  <pageMargins left="0.74803149606299213" right="0.74803149606299213" top="0.78740157480314965" bottom="0.78740157480314965" header="0.51181102362204722" footer="0.51181102362204722"/>
  <pageSetup paperSize="9" scale="68"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pageSetUpPr fitToPage="1"/>
  </sheetPr>
  <dimension ref="A1:H79"/>
  <sheetViews>
    <sheetView zoomScale="75" zoomScaleNormal="75" zoomScaleSheetLayoutView="75" workbookViewId="0"/>
  </sheetViews>
  <sheetFormatPr defaultRowHeight="15" x14ac:dyDescent="0.2"/>
  <cols>
    <col min="1" max="1" width="8.6640625" customWidth="1"/>
    <col min="2" max="2" width="13.88671875" customWidth="1"/>
    <col min="3" max="3" width="14" bestFit="1" customWidth="1"/>
    <col min="4" max="4" width="14.77734375" customWidth="1"/>
    <col min="5" max="5" width="28.109375" customWidth="1"/>
    <col min="6" max="6" width="8.33203125" customWidth="1"/>
    <col min="7" max="7" width="9.109375" customWidth="1"/>
    <col min="8" max="8" width="13.33203125" customWidth="1"/>
  </cols>
  <sheetData>
    <row r="1" spans="1:8" ht="18.75" thickTop="1" x14ac:dyDescent="0.2">
      <c r="A1" s="1498" t="s">
        <v>29</v>
      </c>
      <c r="B1" s="112"/>
      <c r="C1" s="112"/>
      <c r="D1" s="112"/>
      <c r="E1" s="112"/>
      <c r="F1" s="112"/>
      <c r="G1" s="112"/>
      <c r="H1" s="113"/>
    </row>
    <row r="2" spans="1:8" ht="15.75" x14ac:dyDescent="0.2">
      <c r="A2" s="151" t="s">
        <v>175</v>
      </c>
      <c r="B2" s="115"/>
      <c r="C2" s="115"/>
      <c r="D2" s="115"/>
      <c r="E2" s="244" t="s">
        <v>187</v>
      </c>
      <c r="F2" s="115"/>
      <c r="G2" s="115"/>
      <c r="H2" s="116"/>
    </row>
    <row r="3" spans="1:8" ht="15.75" thickBot="1" x14ac:dyDescent="0.25">
      <c r="A3" s="114"/>
      <c r="B3" s="1414" t="s">
        <v>28</v>
      </c>
      <c r="C3" s="1414"/>
      <c r="D3" s="1500">
        <f>'Input Data'!$D$28</f>
        <v>0</v>
      </c>
      <c r="E3" s="117" t="s">
        <v>249</v>
      </c>
      <c r="F3" s="356">
        <f>'Input Data'!$D$6</f>
        <v>0</v>
      </c>
      <c r="G3" s="115"/>
      <c r="H3" s="116"/>
    </row>
    <row r="4" spans="1:8" ht="15.75" thickTop="1" x14ac:dyDescent="0.2">
      <c r="A4" s="118" t="s">
        <v>30</v>
      </c>
      <c r="B4" s="119" t="s">
        <v>4</v>
      </c>
      <c r="C4" s="115" t="s">
        <v>31</v>
      </c>
      <c r="D4" s="120" t="s">
        <v>30</v>
      </c>
      <c r="E4" s="119" t="s">
        <v>4</v>
      </c>
      <c r="F4" s="115" t="s">
        <v>31</v>
      </c>
      <c r="G4" s="115"/>
      <c r="H4" s="116"/>
    </row>
    <row r="5" spans="1:8" x14ac:dyDescent="0.2">
      <c r="A5" s="121" t="s">
        <v>32</v>
      </c>
      <c r="B5" s="122"/>
      <c r="C5" s="122"/>
      <c r="D5" s="123" t="s">
        <v>33</v>
      </c>
      <c r="E5" s="122"/>
      <c r="F5" s="1415"/>
      <c r="G5" s="1416"/>
      <c r="H5" s="1417"/>
    </row>
    <row r="6" spans="1:8" x14ac:dyDescent="0.2">
      <c r="A6" s="121" t="s">
        <v>34</v>
      </c>
      <c r="B6" s="122"/>
      <c r="C6" s="122"/>
      <c r="D6" s="123" t="s">
        <v>35</v>
      </c>
      <c r="E6" s="124"/>
      <c r="F6" s="1415"/>
      <c r="G6" s="1416"/>
      <c r="H6" s="1417"/>
    </row>
    <row r="7" spans="1:8" x14ac:dyDescent="0.2">
      <c r="A7" s="121" t="s">
        <v>36</v>
      </c>
      <c r="B7" s="124"/>
      <c r="C7" s="122"/>
      <c r="D7" s="123" t="s">
        <v>37</v>
      </c>
      <c r="E7" s="124"/>
      <c r="F7" s="1415"/>
      <c r="G7" s="1416"/>
      <c r="H7" s="1417"/>
    </row>
    <row r="8" spans="1:8" ht="15.75" thickBot="1" x14ac:dyDescent="0.25">
      <c r="A8" s="125"/>
      <c r="B8" s="126"/>
      <c r="C8" s="126"/>
      <c r="D8" s="126"/>
      <c r="E8" s="126"/>
      <c r="F8" s="126"/>
      <c r="G8" s="126"/>
      <c r="H8" s="127"/>
    </row>
    <row r="9" spans="1:8" ht="16.5" thickTop="1" thickBot="1" x14ac:dyDescent="0.25">
      <c r="A9" s="263"/>
      <c r="B9" s="263"/>
      <c r="C9" s="263"/>
      <c r="D9" s="263"/>
      <c r="E9" s="263"/>
      <c r="F9" s="263"/>
      <c r="G9" s="263"/>
      <c r="H9" s="263"/>
    </row>
    <row r="10" spans="1:8" ht="15.75" thickTop="1" x14ac:dyDescent="0.2">
      <c r="A10" s="260" t="s">
        <v>142</v>
      </c>
      <c r="B10" s="261"/>
      <c r="C10" s="261"/>
      <c r="D10" s="261"/>
      <c r="E10" s="261"/>
      <c r="F10" s="261"/>
      <c r="G10" s="261"/>
      <c r="H10" s="262"/>
    </row>
    <row r="11" spans="1:8" ht="30" x14ac:dyDescent="0.2">
      <c r="A11" s="670" t="s">
        <v>4</v>
      </c>
      <c r="B11" s="671" t="s">
        <v>38</v>
      </c>
      <c r="C11" s="672" t="s">
        <v>24</v>
      </c>
      <c r="D11" s="672" t="s">
        <v>39</v>
      </c>
      <c r="E11" s="673" t="s">
        <v>40</v>
      </c>
      <c r="F11" s="672" t="s">
        <v>10</v>
      </c>
      <c r="G11" s="672" t="s">
        <v>342</v>
      </c>
      <c r="H11" s="674" t="s">
        <v>41</v>
      </c>
    </row>
    <row r="12" spans="1:8" x14ac:dyDescent="0.2">
      <c r="A12" s="130"/>
      <c r="B12" s="131"/>
      <c r="C12" s="132"/>
      <c r="D12" s="132"/>
      <c r="E12" s="132"/>
      <c r="F12" s="697"/>
      <c r="G12" s="686"/>
      <c r="H12" s="675">
        <f t="shared" ref="H12:H21" si="0">F12*G12</f>
        <v>0</v>
      </c>
    </row>
    <row r="13" spans="1:8" x14ac:dyDescent="0.2">
      <c r="A13" s="133"/>
      <c r="B13" s="134"/>
      <c r="C13" s="135"/>
      <c r="D13" s="135"/>
      <c r="E13" s="135"/>
      <c r="F13" s="698"/>
      <c r="G13" s="687"/>
      <c r="H13" s="676">
        <f t="shared" si="0"/>
        <v>0</v>
      </c>
    </row>
    <row r="14" spans="1:8" x14ac:dyDescent="0.2">
      <c r="A14" s="136"/>
      <c r="B14" s="134"/>
      <c r="C14" s="135"/>
      <c r="D14" s="135"/>
      <c r="E14" s="135"/>
      <c r="F14" s="698"/>
      <c r="G14" s="687"/>
      <c r="H14" s="676">
        <f t="shared" si="0"/>
        <v>0</v>
      </c>
    </row>
    <row r="15" spans="1:8" x14ac:dyDescent="0.2">
      <c r="A15" s="136"/>
      <c r="B15" s="134"/>
      <c r="C15" s="135"/>
      <c r="D15" s="135"/>
      <c r="E15" s="135"/>
      <c r="F15" s="698"/>
      <c r="G15" s="687"/>
      <c r="H15" s="676">
        <f t="shared" si="0"/>
        <v>0</v>
      </c>
    </row>
    <row r="16" spans="1:8" x14ac:dyDescent="0.2">
      <c r="A16" s="136"/>
      <c r="B16" s="134"/>
      <c r="C16" s="135"/>
      <c r="D16" s="135"/>
      <c r="E16" s="135"/>
      <c r="F16" s="698"/>
      <c r="G16" s="687"/>
      <c r="H16" s="676">
        <f t="shared" si="0"/>
        <v>0</v>
      </c>
    </row>
    <row r="17" spans="1:8" x14ac:dyDescent="0.2">
      <c r="A17" s="136"/>
      <c r="B17" s="134"/>
      <c r="C17" s="135"/>
      <c r="D17" s="135"/>
      <c r="E17" s="135"/>
      <c r="F17" s="698"/>
      <c r="G17" s="687"/>
      <c r="H17" s="676">
        <f t="shared" si="0"/>
        <v>0</v>
      </c>
    </row>
    <row r="18" spans="1:8" x14ac:dyDescent="0.2">
      <c r="A18" s="136"/>
      <c r="B18" s="134"/>
      <c r="C18" s="135"/>
      <c r="D18" s="135"/>
      <c r="E18" s="135"/>
      <c r="F18" s="698"/>
      <c r="G18" s="687"/>
      <c r="H18" s="676">
        <f t="shared" si="0"/>
        <v>0</v>
      </c>
    </row>
    <row r="19" spans="1:8" x14ac:dyDescent="0.2">
      <c r="A19" s="136"/>
      <c r="B19" s="134"/>
      <c r="C19" s="135"/>
      <c r="D19" s="135"/>
      <c r="E19" s="135"/>
      <c r="F19" s="698"/>
      <c r="G19" s="687"/>
      <c r="H19" s="676">
        <f t="shared" si="0"/>
        <v>0</v>
      </c>
    </row>
    <row r="20" spans="1:8" x14ac:dyDescent="0.2">
      <c r="A20" s="136"/>
      <c r="B20" s="134"/>
      <c r="C20" s="135"/>
      <c r="D20" s="135"/>
      <c r="E20" s="135"/>
      <c r="F20" s="698"/>
      <c r="G20" s="688"/>
      <c r="H20" s="676">
        <f t="shared" si="0"/>
        <v>0</v>
      </c>
    </row>
    <row r="21" spans="1:8" ht="15.75" thickBot="1" x14ac:dyDescent="0.25">
      <c r="A21" s="137"/>
      <c r="B21" s="138"/>
      <c r="C21" s="139"/>
      <c r="D21" s="139"/>
      <c r="E21" s="139"/>
      <c r="F21" s="699"/>
      <c r="G21" s="689"/>
      <c r="H21" s="677">
        <f t="shared" si="0"/>
        <v>0</v>
      </c>
    </row>
    <row r="22" spans="1:8" x14ac:dyDescent="0.2">
      <c r="A22" s="140"/>
      <c r="B22" s="141"/>
      <c r="C22" s="141"/>
      <c r="D22" s="141"/>
      <c r="E22" s="141"/>
      <c r="F22" s="700"/>
      <c r="G22" s="690" t="s">
        <v>188</v>
      </c>
      <c r="H22" s="678">
        <f>SUM(H12:H21)</f>
        <v>0</v>
      </c>
    </row>
    <row r="23" spans="1:8" ht="15.75" thickBot="1" x14ac:dyDescent="0.25">
      <c r="A23" s="125"/>
      <c r="B23" s="126"/>
      <c r="C23" s="126"/>
      <c r="D23" s="126"/>
      <c r="E23" s="126"/>
      <c r="F23" s="701"/>
      <c r="G23" s="691" t="s">
        <v>289</v>
      </c>
      <c r="H23" s="679"/>
    </row>
    <row r="24" spans="1:8" ht="16.5" thickTop="1" thickBot="1" x14ac:dyDescent="0.25">
      <c r="A24" s="263"/>
      <c r="B24" s="263"/>
      <c r="C24" s="263"/>
      <c r="D24" s="263"/>
      <c r="E24" s="263"/>
      <c r="F24" s="702"/>
      <c r="G24" s="692"/>
      <c r="H24" s="680"/>
    </row>
    <row r="25" spans="1:8" ht="15.75" thickTop="1" x14ac:dyDescent="0.2">
      <c r="A25" s="260" t="s">
        <v>114</v>
      </c>
      <c r="B25" s="261"/>
      <c r="C25" s="261"/>
      <c r="D25" s="261"/>
      <c r="E25" s="261"/>
      <c r="F25" s="703"/>
      <c r="G25" s="693"/>
      <c r="H25" s="681"/>
    </row>
    <row r="26" spans="1:8" ht="30" x14ac:dyDescent="0.2">
      <c r="A26" s="670" t="s">
        <v>4</v>
      </c>
      <c r="B26" s="671" t="s">
        <v>38</v>
      </c>
      <c r="C26" s="672" t="s">
        <v>24</v>
      </c>
      <c r="D26" s="672" t="s">
        <v>39</v>
      </c>
      <c r="E26" s="673" t="s">
        <v>40</v>
      </c>
      <c r="F26" s="704" t="s">
        <v>10</v>
      </c>
      <c r="G26" s="694" t="s">
        <v>342</v>
      </c>
      <c r="H26" s="682" t="s">
        <v>41</v>
      </c>
    </row>
    <row r="27" spans="1:8" x14ac:dyDescent="0.2">
      <c r="A27" s="130"/>
      <c r="B27" s="131"/>
      <c r="C27" s="132"/>
      <c r="D27" s="132"/>
      <c r="E27" s="132"/>
      <c r="F27" s="697"/>
      <c r="G27" s="686"/>
      <c r="H27" s="675">
        <f t="shared" ref="H27:H37" si="1">F27*G27</f>
        <v>0</v>
      </c>
    </row>
    <row r="28" spans="1:8" x14ac:dyDescent="0.2">
      <c r="A28" s="133"/>
      <c r="B28" s="134"/>
      <c r="C28" s="135"/>
      <c r="D28" s="135"/>
      <c r="E28" s="135"/>
      <c r="F28" s="698"/>
      <c r="G28" s="687"/>
      <c r="H28" s="676">
        <f t="shared" si="1"/>
        <v>0</v>
      </c>
    </row>
    <row r="29" spans="1:8" x14ac:dyDescent="0.2">
      <c r="A29" s="136"/>
      <c r="B29" s="134"/>
      <c r="C29" s="135"/>
      <c r="D29" s="135"/>
      <c r="E29" s="135"/>
      <c r="F29" s="698"/>
      <c r="G29" s="687"/>
      <c r="H29" s="676">
        <f t="shared" si="1"/>
        <v>0</v>
      </c>
    </row>
    <row r="30" spans="1:8" x14ac:dyDescent="0.2">
      <c r="A30" s="136"/>
      <c r="B30" s="134"/>
      <c r="C30" s="135"/>
      <c r="D30" s="135"/>
      <c r="E30" s="135"/>
      <c r="F30" s="698"/>
      <c r="G30" s="687"/>
      <c r="H30" s="676">
        <f t="shared" si="1"/>
        <v>0</v>
      </c>
    </row>
    <row r="31" spans="1:8" x14ac:dyDescent="0.2">
      <c r="A31" s="136"/>
      <c r="B31" s="134"/>
      <c r="C31" s="135"/>
      <c r="D31" s="135"/>
      <c r="E31" s="135"/>
      <c r="F31" s="698"/>
      <c r="G31" s="687"/>
      <c r="H31" s="676">
        <f t="shared" si="1"/>
        <v>0</v>
      </c>
    </row>
    <row r="32" spans="1:8" x14ac:dyDescent="0.2">
      <c r="A32" s="136"/>
      <c r="B32" s="134"/>
      <c r="C32" s="135"/>
      <c r="D32" s="135"/>
      <c r="E32" s="135"/>
      <c r="F32" s="698"/>
      <c r="G32" s="687"/>
      <c r="H32" s="676">
        <f t="shared" si="1"/>
        <v>0</v>
      </c>
    </row>
    <row r="33" spans="1:8" x14ac:dyDescent="0.2">
      <c r="A33" s="136"/>
      <c r="B33" s="134"/>
      <c r="C33" s="135"/>
      <c r="D33" s="135"/>
      <c r="E33" s="135"/>
      <c r="F33" s="698"/>
      <c r="G33" s="687"/>
      <c r="H33" s="676">
        <f t="shared" si="1"/>
        <v>0</v>
      </c>
    </row>
    <row r="34" spans="1:8" x14ac:dyDescent="0.2">
      <c r="A34" s="136"/>
      <c r="B34" s="134"/>
      <c r="C34" s="135"/>
      <c r="D34" s="135"/>
      <c r="E34" s="135"/>
      <c r="F34" s="698"/>
      <c r="G34" s="687"/>
      <c r="H34" s="676">
        <f t="shared" si="1"/>
        <v>0</v>
      </c>
    </row>
    <row r="35" spans="1:8" x14ac:dyDescent="0.2">
      <c r="A35" s="136"/>
      <c r="B35" s="134"/>
      <c r="C35" s="135"/>
      <c r="D35" s="135"/>
      <c r="E35" s="135"/>
      <c r="F35" s="698"/>
      <c r="G35" s="687"/>
      <c r="H35" s="676">
        <f t="shared" si="1"/>
        <v>0</v>
      </c>
    </row>
    <row r="36" spans="1:8" x14ac:dyDescent="0.2">
      <c r="A36" s="136"/>
      <c r="B36" s="134"/>
      <c r="C36" s="135"/>
      <c r="D36" s="135"/>
      <c r="E36" s="135"/>
      <c r="F36" s="698"/>
      <c r="G36" s="687"/>
      <c r="H36" s="676">
        <f t="shared" si="1"/>
        <v>0</v>
      </c>
    </row>
    <row r="37" spans="1:8" ht="15.75" thickBot="1" x14ac:dyDescent="0.25">
      <c r="A37" s="137"/>
      <c r="B37" s="138"/>
      <c r="C37" s="139"/>
      <c r="D37" s="139"/>
      <c r="E37" s="139"/>
      <c r="F37" s="699"/>
      <c r="G37" s="695"/>
      <c r="H37" s="677">
        <f t="shared" si="1"/>
        <v>0</v>
      </c>
    </row>
    <row r="38" spans="1:8" x14ac:dyDescent="0.2">
      <c r="A38" s="140"/>
      <c r="B38" s="141"/>
      <c r="C38" s="141"/>
      <c r="D38" s="141"/>
      <c r="E38" s="141"/>
      <c r="F38" s="700"/>
      <c r="G38" s="690" t="s">
        <v>189</v>
      </c>
      <c r="H38" s="678">
        <f>SUM(H27:H37)</f>
        <v>0</v>
      </c>
    </row>
    <row r="39" spans="1:8" ht="15.75" thickBot="1" x14ac:dyDescent="0.25">
      <c r="A39" s="264"/>
      <c r="B39" s="265"/>
      <c r="C39" s="265"/>
      <c r="D39" s="265"/>
      <c r="E39" s="265"/>
      <c r="F39" s="705"/>
      <c r="G39" s="691" t="s">
        <v>289</v>
      </c>
      <c r="H39" s="679"/>
    </row>
    <row r="40" spans="1:8" ht="16.5" thickTop="1" thickBot="1" x14ac:dyDescent="0.25">
      <c r="A40" s="263"/>
      <c r="B40" s="263"/>
      <c r="C40" s="263"/>
      <c r="D40" s="263"/>
      <c r="E40" s="263"/>
      <c r="F40" s="702"/>
      <c r="G40" s="692"/>
      <c r="H40" s="680"/>
    </row>
    <row r="41" spans="1:8" ht="15.75" thickTop="1" x14ac:dyDescent="0.2">
      <c r="A41" s="260" t="s">
        <v>115</v>
      </c>
      <c r="B41" s="261"/>
      <c r="C41" s="261"/>
      <c r="D41" s="261"/>
      <c r="E41" s="261"/>
      <c r="F41" s="703"/>
      <c r="G41" s="693"/>
      <c r="H41" s="681"/>
    </row>
    <row r="42" spans="1:8" ht="30" x14ac:dyDescent="0.2">
      <c r="A42" s="670" t="s">
        <v>4</v>
      </c>
      <c r="B42" s="671" t="s">
        <v>38</v>
      </c>
      <c r="C42" s="672" t="s">
        <v>24</v>
      </c>
      <c r="D42" s="672" t="s">
        <v>39</v>
      </c>
      <c r="E42" s="673" t="s">
        <v>40</v>
      </c>
      <c r="F42" s="704" t="s">
        <v>10</v>
      </c>
      <c r="G42" s="694" t="s">
        <v>342</v>
      </c>
      <c r="H42" s="682" t="s">
        <v>41</v>
      </c>
    </row>
    <row r="43" spans="1:8" x14ac:dyDescent="0.2">
      <c r="A43" s="130"/>
      <c r="B43" s="131"/>
      <c r="C43" s="132"/>
      <c r="D43" s="132"/>
      <c r="E43" s="132"/>
      <c r="F43" s="697"/>
      <c r="G43" s="686"/>
      <c r="H43" s="675">
        <f t="shared" ref="H43:H56" si="2">F43*G43</f>
        <v>0</v>
      </c>
    </row>
    <row r="44" spans="1:8" x14ac:dyDescent="0.2">
      <c r="A44" s="133"/>
      <c r="B44" s="134"/>
      <c r="C44" s="135"/>
      <c r="D44" s="135"/>
      <c r="E44" s="135"/>
      <c r="F44" s="698"/>
      <c r="G44" s="687"/>
      <c r="H44" s="676">
        <f t="shared" si="2"/>
        <v>0</v>
      </c>
    </row>
    <row r="45" spans="1:8" x14ac:dyDescent="0.2">
      <c r="A45" s="136"/>
      <c r="B45" s="134"/>
      <c r="C45" s="135"/>
      <c r="D45" s="135"/>
      <c r="E45" s="135"/>
      <c r="F45" s="698"/>
      <c r="G45" s="687"/>
      <c r="H45" s="676">
        <f t="shared" si="2"/>
        <v>0</v>
      </c>
    </row>
    <row r="46" spans="1:8" x14ac:dyDescent="0.2">
      <c r="A46" s="136"/>
      <c r="B46" s="134"/>
      <c r="C46" s="135"/>
      <c r="D46" s="135"/>
      <c r="E46" s="135"/>
      <c r="F46" s="698"/>
      <c r="G46" s="687"/>
      <c r="H46" s="676">
        <f t="shared" si="2"/>
        <v>0</v>
      </c>
    </row>
    <row r="47" spans="1:8" x14ac:dyDescent="0.2">
      <c r="A47" s="136"/>
      <c r="B47" s="134"/>
      <c r="C47" s="135"/>
      <c r="D47" s="135"/>
      <c r="E47" s="135"/>
      <c r="F47" s="698"/>
      <c r="G47" s="687"/>
      <c r="H47" s="676">
        <f t="shared" si="2"/>
        <v>0</v>
      </c>
    </row>
    <row r="48" spans="1:8" x14ac:dyDescent="0.2">
      <c r="A48" s="136"/>
      <c r="B48" s="134"/>
      <c r="C48" s="135"/>
      <c r="D48" s="135"/>
      <c r="E48" s="135"/>
      <c r="F48" s="698"/>
      <c r="G48" s="687"/>
      <c r="H48" s="676">
        <f t="shared" si="2"/>
        <v>0</v>
      </c>
    </row>
    <row r="49" spans="1:8" x14ac:dyDescent="0.2">
      <c r="A49" s="136"/>
      <c r="B49" s="134"/>
      <c r="C49" s="135"/>
      <c r="D49" s="135"/>
      <c r="E49" s="135"/>
      <c r="F49" s="698"/>
      <c r="G49" s="687"/>
      <c r="H49" s="676">
        <f t="shared" si="2"/>
        <v>0</v>
      </c>
    </row>
    <row r="50" spans="1:8" x14ac:dyDescent="0.2">
      <c r="A50" s="136"/>
      <c r="B50" s="134"/>
      <c r="C50" s="135"/>
      <c r="D50" s="135"/>
      <c r="E50" s="135"/>
      <c r="F50" s="698"/>
      <c r="G50" s="687"/>
      <c r="H50" s="676">
        <f t="shared" si="2"/>
        <v>0</v>
      </c>
    </row>
    <row r="51" spans="1:8" x14ac:dyDescent="0.2">
      <c r="A51" s="136"/>
      <c r="B51" s="134"/>
      <c r="C51" s="135"/>
      <c r="D51" s="135"/>
      <c r="E51" s="135"/>
      <c r="F51" s="698"/>
      <c r="G51" s="687"/>
      <c r="H51" s="676">
        <f t="shared" si="2"/>
        <v>0</v>
      </c>
    </row>
    <row r="52" spans="1:8" x14ac:dyDescent="0.2">
      <c r="A52" s="136"/>
      <c r="B52" s="134"/>
      <c r="C52" s="135"/>
      <c r="D52" s="135"/>
      <c r="E52" s="135"/>
      <c r="F52" s="698"/>
      <c r="G52" s="687"/>
      <c r="H52" s="676">
        <f t="shared" si="2"/>
        <v>0</v>
      </c>
    </row>
    <row r="53" spans="1:8" x14ac:dyDescent="0.2">
      <c r="A53" s="136"/>
      <c r="B53" s="134"/>
      <c r="C53" s="135"/>
      <c r="D53" s="135"/>
      <c r="E53" s="135"/>
      <c r="F53" s="698"/>
      <c r="G53" s="687"/>
      <c r="H53" s="676">
        <f t="shared" si="2"/>
        <v>0</v>
      </c>
    </row>
    <row r="54" spans="1:8" x14ac:dyDescent="0.2">
      <c r="A54" s="136"/>
      <c r="B54" s="134"/>
      <c r="C54" s="135"/>
      <c r="D54" s="135"/>
      <c r="E54" s="135"/>
      <c r="F54" s="698"/>
      <c r="G54" s="687"/>
      <c r="H54" s="676">
        <f t="shared" si="2"/>
        <v>0</v>
      </c>
    </row>
    <row r="55" spans="1:8" x14ac:dyDescent="0.2">
      <c r="A55" s="136"/>
      <c r="B55" s="134"/>
      <c r="C55" s="135"/>
      <c r="D55" s="135"/>
      <c r="E55" s="135"/>
      <c r="F55" s="698"/>
      <c r="G55" s="687"/>
      <c r="H55" s="676">
        <f t="shared" si="2"/>
        <v>0</v>
      </c>
    </row>
    <row r="56" spans="1:8" ht="15.75" thickBot="1" x14ac:dyDescent="0.25">
      <c r="A56" s="137"/>
      <c r="B56" s="138"/>
      <c r="C56" s="139"/>
      <c r="D56" s="139"/>
      <c r="E56" s="139"/>
      <c r="F56" s="699"/>
      <c r="G56" s="695"/>
      <c r="H56" s="677">
        <f t="shared" si="2"/>
        <v>0</v>
      </c>
    </row>
    <row r="57" spans="1:8" x14ac:dyDescent="0.2">
      <c r="A57" s="140"/>
      <c r="B57" s="141"/>
      <c r="C57" s="141"/>
      <c r="D57" s="141"/>
      <c r="E57" s="141"/>
      <c r="F57" s="700"/>
      <c r="G57" s="690" t="s">
        <v>190</v>
      </c>
      <c r="H57" s="678">
        <f>SUM(H43:H56)</f>
        <v>0</v>
      </c>
    </row>
    <row r="58" spans="1:8" ht="15.75" thickBot="1" x14ac:dyDescent="0.25">
      <c r="A58" s="143"/>
      <c r="B58" s="144"/>
      <c r="C58" s="144"/>
      <c r="D58" s="144"/>
      <c r="E58" s="144"/>
      <c r="F58" s="706"/>
      <c r="G58" s="691" t="s">
        <v>289</v>
      </c>
      <c r="H58" s="679"/>
    </row>
    <row r="59" spans="1:8" ht="15.75" thickTop="1" x14ac:dyDescent="0.2">
      <c r="A59" s="128" t="s">
        <v>116</v>
      </c>
      <c r="B59" s="129"/>
      <c r="C59" s="129"/>
      <c r="D59" s="129"/>
      <c r="E59" s="129"/>
      <c r="F59" s="707"/>
      <c r="G59" s="696"/>
      <c r="H59" s="683"/>
    </row>
    <row r="60" spans="1:8" ht="30" x14ac:dyDescent="0.2">
      <c r="A60" s="670" t="s">
        <v>4</v>
      </c>
      <c r="B60" s="671" t="s">
        <v>38</v>
      </c>
      <c r="C60" s="672" t="s">
        <v>24</v>
      </c>
      <c r="D60" s="672" t="s">
        <v>39</v>
      </c>
      <c r="E60" s="673" t="s">
        <v>40</v>
      </c>
      <c r="F60" s="704" t="s">
        <v>10</v>
      </c>
      <c r="G60" s="694" t="s">
        <v>342</v>
      </c>
      <c r="H60" s="682" t="s">
        <v>41</v>
      </c>
    </row>
    <row r="61" spans="1:8" x14ac:dyDescent="0.2">
      <c r="A61" s="130"/>
      <c r="B61" s="131"/>
      <c r="C61" s="132"/>
      <c r="D61" s="132"/>
      <c r="E61" s="132"/>
      <c r="F61" s="697"/>
      <c r="G61" s="686"/>
      <c r="H61" s="675">
        <f t="shared" ref="H61:H74" si="3">F61*G61</f>
        <v>0</v>
      </c>
    </row>
    <row r="62" spans="1:8" x14ac:dyDescent="0.2">
      <c r="A62" s="133"/>
      <c r="B62" s="134"/>
      <c r="C62" s="135"/>
      <c r="D62" s="135"/>
      <c r="E62" s="135"/>
      <c r="F62" s="698"/>
      <c r="G62" s="687"/>
      <c r="H62" s="676">
        <f t="shared" si="3"/>
        <v>0</v>
      </c>
    </row>
    <row r="63" spans="1:8" x14ac:dyDescent="0.2">
      <c r="A63" s="136"/>
      <c r="B63" s="134"/>
      <c r="C63" s="135"/>
      <c r="D63" s="135"/>
      <c r="E63" s="135"/>
      <c r="F63" s="698"/>
      <c r="G63" s="687"/>
      <c r="H63" s="676">
        <f t="shared" si="3"/>
        <v>0</v>
      </c>
    </row>
    <row r="64" spans="1:8" x14ac:dyDescent="0.2">
      <c r="A64" s="136"/>
      <c r="B64" s="134"/>
      <c r="C64" s="135"/>
      <c r="D64" s="135"/>
      <c r="E64" s="135"/>
      <c r="F64" s="698"/>
      <c r="G64" s="687"/>
      <c r="H64" s="676">
        <f t="shared" si="3"/>
        <v>0</v>
      </c>
    </row>
    <row r="65" spans="1:8" x14ac:dyDescent="0.2">
      <c r="A65" s="136"/>
      <c r="B65" s="134"/>
      <c r="C65" s="135"/>
      <c r="D65" s="135"/>
      <c r="E65" s="135"/>
      <c r="F65" s="698"/>
      <c r="G65" s="687"/>
      <c r="H65" s="676">
        <f t="shared" si="3"/>
        <v>0</v>
      </c>
    </row>
    <row r="66" spans="1:8" x14ac:dyDescent="0.2">
      <c r="A66" s="136"/>
      <c r="B66" s="134"/>
      <c r="C66" s="135"/>
      <c r="D66" s="135"/>
      <c r="E66" s="135"/>
      <c r="F66" s="698"/>
      <c r="G66" s="687"/>
      <c r="H66" s="676">
        <f t="shared" si="3"/>
        <v>0</v>
      </c>
    </row>
    <row r="67" spans="1:8" x14ac:dyDescent="0.2">
      <c r="A67" s="136"/>
      <c r="B67" s="134"/>
      <c r="C67" s="135"/>
      <c r="D67" s="135"/>
      <c r="E67" s="135"/>
      <c r="F67" s="698"/>
      <c r="G67" s="687"/>
      <c r="H67" s="676">
        <f t="shared" si="3"/>
        <v>0</v>
      </c>
    </row>
    <row r="68" spans="1:8" x14ac:dyDescent="0.2">
      <c r="A68" s="136"/>
      <c r="B68" s="134"/>
      <c r="C68" s="135"/>
      <c r="D68" s="135"/>
      <c r="E68" s="135"/>
      <c r="F68" s="698"/>
      <c r="G68" s="687"/>
      <c r="H68" s="676">
        <f t="shared" si="3"/>
        <v>0</v>
      </c>
    </row>
    <row r="69" spans="1:8" x14ac:dyDescent="0.2">
      <c r="A69" s="136"/>
      <c r="B69" s="134"/>
      <c r="C69" s="135"/>
      <c r="D69" s="135"/>
      <c r="E69" s="135"/>
      <c r="F69" s="698"/>
      <c r="G69" s="687"/>
      <c r="H69" s="676">
        <f t="shared" si="3"/>
        <v>0</v>
      </c>
    </row>
    <row r="70" spans="1:8" x14ac:dyDescent="0.2">
      <c r="A70" s="136"/>
      <c r="B70" s="134"/>
      <c r="C70" s="135"/>
      <c r="D70" s="135"/>
      <c r="E70" s="135"/>
      <c r="F70" s="698"/>
      <c r="G70" s="687"/>
      <c r="H70" s="676">
        <f t="shared" si="3"/>
        <v>0</v>
      </c>
    </row>
    <row r="71" spans="1:8" x14ac:dyDescent="0.2">
      <c r="A71" s="136"/>
      <c r="B71" s="134"/>
      <c r="C71" s="135"/>
      <c r="D71" s="135"/>
      <c r="E71" s="135"/>
      <c r="F71" s="698"/>
      <c r="G71" s="687"/>
      <c r="H71" s="676">
        <f t="shared" si="3"/>
        <v>0</v>
      </c>
    </row>
    <row r="72" spans="1:8" x14ac:dyDescent="0.2">
      <c r="A72" s="136"/>
      <c r="B72" s="134"/>
      <c r="C72" s="135"/>
      <c r="D72" s="135"/>
      <c r="E72" s="135"/>
      <c r="F72" s="698"/>
      <c r="G72" s="687"/>
      <c r="H72" s="676">
        <f t="shared" si="3"/>
        <v>0</v>
      </c>
    </row>
    <row r="73" spans="1:8" x14ac:dyDescent="0.2">
      <c r="A73" s="136"/>
      <c r="B73" s="134"/>
      <c r="C73" s="135"/>
      <c r="D73" s="135"/>
      <c r="E73" s="135"/>
      <c r="F73" s="698"/>
      <c r="G73" s="687"/>
      <c r="H73" s="676">
        <f t="shared" si="3"/>
        <v>0</v>
      </c>
    </row>
    <row r="74" spans="1:8" ht="15.75" thickBot="1" x14ac:dyDescent="0.25">
      <c r="A74" s="137"/>
      <c r="B74" s="138"/>
      <c r="C74" s="139"/>
      <c r="D74" s="139"/>
      <c r="E74" s="139"/>
      <c r="F74" s="699"/>
      <c r="G74" s="695"/>
      <c r="H74" s="677">
        <f t="shared" si="3"/>
        <v>0</v>
      </c>
    </row>
    <row r="75" spans="1:8" x14ac:dyDescent="0.2">
      <c r="A75" s="140"/>
      <c r="B75" s="141"/>
      <c r="C75" s="141"/>
      <c r="D75" s="141"/>
      <c r="E75" s="141"/>
      <c r="F75" s="141"/>
      <c r="G75" s="142" t="s">
        <v>191</v>
      </c>
      <c r="H75" s="678">
        <f>SUM(H61:H74)</f>
        <v>0</v>
      </c>
    </row>
    <row r="76" spans="1:8" ht="15.75" thickBot="1" x14ac:dyDescent="0.25">
      <c r="A76" s="121"/>
      <c r="B76" s="123"/>
      <c r="C76" s="123"/>
      <c r="D76" s="123"/>
      <c r="E76" s="123"/>
      <c r="F76" s="123"/>
      <c r="G76" s="265" t="s">
        <v>289</v>
      </c>
      <c r="H76" s="679"/>
    </row>
    <row r="77" spans="1:8" ht="16.5" thickTop="1" thickBot="1" x14ac:dyDescent="0.25">
      <c r="A77" s="266"/>
      <c r="B77" s="267"/>
      <c r="C77" s="267"/>
      <c r="D77" s="267"/>
      <c r="E77" s="268"/>
      <c r="F77" s="268"/>
      <c r="G77" s="269" t="s">
        <v>174</v>
      </c>
      <c r="H77" s="684">
        <f>H57+H75</f>
        <v>0</v>
      </c>
    </row>
    <row r="78" spans="1:8" ht="16.5" thickTop="1" thickBot="1" x14ac:dyDescent="0.25">
      <c r="A78" s="359"/>
      <c r="B78" s="360"/>
      <c r="C78" s="360"/>
      <c r="D78" s="360"/>
      <c r="E78" s="360"/>
      <c r="F78" s="360"/>
      <c r="G78" s="361" t="s">
        <v>289</v>
      </c>
      <c r="H78" s="685">
        <f>H23+H39+H58+H76</f>
        <v>0</v>
      </c>
    </row>
    <row r="79" spans="1:8" ht="15.75" thickTop="1" x14ac:dyDescent="0.2"/>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46" type="noConversion"/>
  <printOptions horizontalCentered="1"/>
  <pageMargins left="0.74803149606299213" right="0.74803149606299213" top="0.78740157480314965" bottom="0.78740157480314965" header="0.51181102362204722" footer="0.51181102362204722"/>
  <pageSetup paperSize="9" scale="58"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fitToPage="1"/>
  </sheetPr>
  <dimension ref="A1:I73"/>
  <sheetViews>
    <sheetView zoomScale="75" zoomScaleNormal="75" zoomScaleSheetLayoutView="75" workbookViewId="0"/>
  </sheetViews>
  <sheetFormatPr defaultRowHeight="15" x14ac:dyDescent="0.2"/>
  <cols>
    <col min="1" max="1" width="11.33203125" customWidth="1"/>
    <col min="2" max="2" width="18.88671875" customWidth="1"/>
    <col min="3" max="3" width="11.77734375" customWidth="1"/>
    <col min="4" max="4" width="17.21875" customWidth="1"/>
    <col min="5" max="5" width="18.109375" customWidth="1"/>
    <col min="6" max="6" width="8.109375" customWidth="1"/>
    <col min="7" max="7" width="8.33203125" customWidth="1"/>
    <col min="8" max="8" width="9.6640625" customWidth="1"/>
    <col min="9" max="9" width="13.33203125" customWidth="1"/>
    <col min="10" max="10" width="17.21875" bestFit="1" customWidth="1"/>
  </cols>
  <sheetData>
    <row r="1" spans="1:9" ht="18.75" thickTop="1" x14ac:dyDescent="0.2">
      <c r="A1" s="1498" t="s">
        <v>42</v>
      </c>
      <c r="B1" s="149"/>
      <c r="C1" s="149"/>
      <c r="D1" s="149"/>
      <c r="E1" s="149"/>
      <c r="F1" s="149"/>
      <c r="G1" s="149"/>
      <c r="H1" s="149"/>
      <c r="I1" s="150"/>
    </row>
    <row r="2" spans="1:9" ht="15.75" x14ac:dyDescent="0.2">
      <c r="A2" s="151" t="s">
        <v>175</v>
      </c>
      <c r="B2" s="93"/>
      <c r="C2" s="93"/>
      <c r="D2" s="93"/>
      <c r="E2" s="242" t="s">
        <v>187</v>
      </c>
      <c r="F2" s="93"/>
      <c r="G2" s="93"/>
      <c r="H2" s="93"/>
      <c r="I2" s="94"/>
    </row>
    <row r="3" spans="1:9" ht="16.5" thickBot="1" x14ac:dyDescent="0.25">
      <c r="A3" s="1418" t="s">
        <v>28</v>
      </c>
      <c r="B3" s="1419"/>
      <c r="C3" s="1500">
        <f>'Input Data'!$D$28</f>
        <v>0</v>
      </c>
      <c r="D3" s="211" t="s">
        <v>249</v>
      </c>
      <c r="E3" s="356">
        <f>'Input Data'!$D$6</f>
        <v>0</v>
      </c>
      <c r="F3" s="212"/>
      <c r="G3" s="96"/>
      <c r="H3" s="96"/>
      <c r="I3" s="146"/>
    </row>
    <row r="4" spans="1:9" ht="16.5" thickTop="1" thickBot="1" x14ac:dyDescent="0.25">
      <c r="A4" s="612"/>
      <c r="B4" s="252"/>
      <c r="C4" s="253"/>
      <c r="D4" s="253"/>
      <c r="E4" s="253"/>
      <c r="F4" s="253"/>
      <c r="G4" s="104"/>
      <c r="H4" s="104"/>
      <c r="I4" s="613"/>
    </row>
    <row r="5" spans="1:9" ht="15.75" thickTop="1" x14ac:dyDescent="0.2">
      <c r="A5" s="111" t="s">
        <v>118</v>
      </c>
      <c r="B5" s="110"/>
      <c r="C5" s="110"/>
      <c r="D5" s="110"/>
      <c r="E5" s="110"/>
      <c r="F5" s="110"/>
      <c r="G5" s="110"/>
      <c r="H5" s="110"/>
      <c r="I5" s="109"/>
    </row>
    <row r="6" spans="1:9" ht="30" x14ac:dyDescent="0.2">
      <c r="A6" s="156" t="s">
        <v>43</v>
      </c>
      <c r="B6" s="158" t="s">
        <v>38</v>
      </c>
      <c r="C6" s="158" t="s">
        <v>24</v>
      </c>
      <c r="D6" s="158" t="s">
        <v>44</v>
      </c>
      <c r="E6" s="158" t="s">
        <v>45</v>
      </c>
      <c r="F6" s="158" t="s">
        <v>46</v>
      </c>
      <c r="G6" s="158" t="s">
        <v>184</v>
      </c>
      <c r="H6" s="158" t="s">
        <v>5</v>
      </c>
      <c r="I6" s="182" t="s">
        <v>41</v>
      </c>
    </row>
    <row r="7" spans="1:9" x14ac:dyDescent="0.2">
      <c r="A7" s="183"/>
      <c r="B7" s="184"/>
      <c r="C7" s="184"/>
      <c r="D7" s="184"/>
      <c r="E7" s="184"/>
      <c r="F7" s="290"/>
      <c r="G7" s="1503">
        <f>IF('Input Data'!$H$44&lt;'Input Data'!$H$33,F7,F7-2)</f>
        <v>0</v>
      </c>
      <c r="H7" s="187"/>
      <c r="I7" s="708">
        <f t="shared" ref="I7:I16" si="0">G7*H7</f>
        <v>0</v>
      </c>
    </row>
    <row r="8" spans="1:9" x14ac:dyDescent="0.2">
      <c r="A8" s="162"/>
      <c r="B8" s="166"/>
      <c r="C8" s="166"/>
      <c r="D8" s="166"/>
      <c r="E8" s="166"/>
      <c r="F8" s="291"/>
      <c r="G8" s="289">
        <f>IF('Input Data'!$H$44&lt;'Input Data'!$H$33,F8,F8-2)</f>
        <v>0</v>
      </c>
      <c r="H8" s="188"/>
      <c r="I8" s="709">
        <f t="shared" si="0"/>
        <v>0</v>
      </c>
    </row>
    <row r="9" spans="1:9" x14ac:dyDescent="0.2">
      <c r="A9" s="162"/>
      <c r="B9" s="166"/>
      <c r="C9" s="166"/>
      <c r="D9" s="166"/>
      <c r="E9" s="166"/>
      <c r="F9" s="291"/>
      <c r="G9" s="289">
        <f>IF('Input Data'!$H$44&lt;'Input Data'!$H$33,F9,F9-2)</f>
        <v>0</v>
      </c>
      <c r="H9" s="188"/>
      <c r="I9" s="709">
        <f t="shared" si="0"/>
        <v>0</v>
      </c>
    </row>
    <row r="10" spans="1:9" x14ac:dyDescent="0.2">
      <c r="A10" s="162"/>
      <c r="B10" s="166"/>
      <c r="C10" s="166"/>
      <c r="D10" s="166"/>
      <c r="E10" s="166"/>
      <c r="F10" s="291"/>
      <c r="G10" s="289">
        <f>IF('Input Data'!$H$44&lt;'Input Data'!$H$33,F10,F10-2)</f>
        <v>0</v>
      </c>
      <c r="H10" s="188"/>
      <c r="I10" s="709">
        <f t="shared" si="0"/>
        <v>0</v>
      </c>
    </row>
    <row r="11" spans="1:9" x14ac:dyDescent="0.2">
      <c r="A11" s="162"/>
      <c r="B11" s="166"/>
      <c r="C11" s="166"/>
      <c r="D11" s="166"/>
      <c r="E11" s="166"/>
      <c r="F11" s="291"/>
      <c r="G11" s="289">
        <f>IF('Input Data'!$H$44&lt;'Input Data'!$H$33,F11,F11-2)</f>
        <v>0</v>
      </c>
      <c r="H11" s="188"/>
      <c r="I11" s="709">
        <f t="shared" si="0"/>
        <v>0</v>
      </c>
    </row>
    <row r="12" spans="1:9" x14ac:dyDescent="0.2">
      <c r="A12" s="162"/>
      <c r="B12" s="166"/>
      <c r="C12" s="166"/>
      <c r="D12" s="166"/>
      <c r="E12" s="166"/>
      <c r="F12" s="291"/>
      <c r="G12" s="289">
        <f>IF('Input Data'!$H$44&lt;'Input Data'!$H$33,F12,F12-2)</f>
        <v>0</v>
      </c>
      <c r="H12" s="188"/>
      <c r="I12" s="709">
        <f t="shared" si="0"/>
        <v>0</v>
      </c>
    </row>
    <row r="13" spans="1:9" x14ac:dyDescent="0.2">
      <c r="A13" s="162"/>
      <c r="B13" s="166"/>
      <c r="C13" s="166"/>
      <c r="D13" s="166"/>
      <c r="E13" s="166"/>
      <c r="F13" s="291"/>
      <c r="G13" s="289">
        <f>IF('Input Data'!$H$44&lt;'Input Data'!$H$33,F13,F13-2)</f>
        <v>0</v>
      </c>
      <c r="H13" s="188"/>
      <c r="I13" s="709">
        <f t="shared" si="0"/>
        <v>0</v>
      </c>
    </row>
    <row r="14" spans="1:9" x14ac:dyDescent="0.2">
      <c r="A14" s="162"/>
      <c r="B14" s="166"/>
      <c r="C14" s="166"/>
      <c r="D14" s="166"/>
      <c r="E14" s="166"/>
      <c r="F14" s="291"/>
      <c r="G14" s="289">
        <f>IF('Input Data'!$H$44&lt;'Input Data'!$H$33,F14,F14-2)</f>
        <v>0</v>
      </c>
      <c r="H14" s="188"/>
      <c r="I14" s="709">
        <f t="shared" si="0"/>
        <v>0</v>
      </c>
    </row>
    <row r="15" spans="1:9" x14ac:dyDescent="0.2">
      <c r="A15" s="162"/>
      <c r="B15" s="166"/>
      <c r="C15" s="166"/>
      <c r="D15" s="166"/>
      <c r="E15" s="166"/>
      <c r="F15" s="291"/>
      <c r="G15" s="289">
        <f>IF('Input Data'!$H$44&lt;'Input Data'!$H$33,F15,F15-2)</f>
        <v>0</v>
      </c>
      <c r="H15" s="188"/>
      <c r="I15" s="709">
        <f t="shared" si="0"/>
        <v>0</v>
      </c>
    </row>
    <row r="16" spans="1:9" ht="15.75" thickBot="1" x14ac:dyDescent="0.25">
      <c r="A16" s="189"/>
      <c r="B16" s="190"/>
      <c r="C16" s="190"/>
      <c r="D16" s="190"/>
      <c r="E16" s="190"/>
      <c r="F16" s="292"/>
      <c r="G16" s="1504">
        <f>IF('Input Data'!$H$44&lt;'Input Data'!$H$33,F16,F16-2)</f>
        <v>0</v>
      </c>
      <c r="H16" s="193"/>
      <c r="I16" s="710">
        <f t="shared" si="0"/>
        <v>0</v>
      </c>
    </row>
    <row r="17" spans="1:9" x14ac:dyDescent="0.2">
      <c r="A17" s="367"/>
      <c r="B17" s="368"/>
      <c r="C17" s="368"/>
      <c r="D17" s="368"/>
      <c r="E17" s="368"/>
      <c r="F17" s="368"/>
      <c r="G17" s="1502"/>
      <c r="H17" s="369" t="s">
        <v>179</v>
      </c>
      <c r="I17" s="711">
        <f>SUM(I7:I16)</f>
        <v>0</v>
      </c>
    </row>
    <row r="18" spans="1:9" ht="15.75" thickBot="1" x14ac:dyDescent="0.25">
      <c r="A18" s="96"/>
      <c r="B18" s="96"/>
      <c r="C18" s="96"/>
      <c r="D18" s="96"/>
      <c r="E18" s="96"/>
      <c r="F18" s="96"/>
      <c r="G18" s="96"/>
      <c r="H18" s="178" t="s">
        <v>289</v>
      </c>
      <c r="I18" s="712"/>
    </row>
    <row r="19" spans="1:9" ht="15.75" thickTop="1" x14ac:dyDescent="0.2">
      <c r="A19" s="243" t="s">
        <v>47</v>
      </c>
      <c r="B19" s="173"/>
      <c r="C19" s="173"/>
      <c r="D19" s="173"/>
      <c r="E19" s="173"/>
      <c r="F19" s="173"/>
      <c r="G19" s="173"/>
      <c r="H19" s="173"/>
      <c r="I19" s="713"/>
    </row>
    <row r="20" spans="1:9" x14ac:dyDescent="0.2">
      <c r="A20" s="176" t="s">
        <v>48</v>
      </c>
      <c r="B20" s="171" t="s">
        <v>49</v>
      </c>
      <c r="C20" s="213"/>
      <c r="D20" s="214"/>
      <c r="E20" s="93"/>
      <c r="F20" s="93"/>
      <c r="G20" s="171" t="s">
        <v>50</v>
      </c>
      <c r="H20" s="215"/>
      <c r="I20" s="714"/>
    </row>
    <row r="21" spans="1:9" x14ac:dyDescent="0.2">
      <c r="A21" s="176" t="s">
        <v>34</v>
      </c>
      <c r="B21" s="171" t="s">
        <v>49</v>
      </c>
      <c r="C21" s="213"/>
      <c r="D21" s="214"/>
      <c r="E21" s="283"/>
      <c r="F21" s="93"/>
      <c r="G21" s="171" t="s">
        <v>50</v>
      </c>
      <c r="H21" s="215"/>
      <c r="I21" s="715"/>
    </row>
    <row r="22" spans="1:9" x14ac:dyDescent="0.2">
      <c r="A22" s="176" t="s">
        <v>36</v>
      </c>
      <c r="B22" s="171" t="s">
        <v>49</v>
      </c>
      <c r="C22" s="213"/>
      <c r="D22" s="214"/>
      <c r="E22" s="93"/>
      <c r="F22" s="93"/>
      <c r="G22" s="171" t="s">
        <v>50</v>
      </c>
      <c r="H22" s="215"/>
      <c r="I22" s="714"/>
    </row>
    <row r="23" spans="1:9" ht="36" customHeight="1" x14ac:dyDescent="0.2">
      <c r="A23" s="156" t="s">
        <v>4</v>
      </c>
      <c r="B23" s="158" t="s">
        <v>38</v>
      </c>
      <c r="C23" s="158" t="s">
        <v>24</v>
      </c>
      <c r="D23" s="158" t="s">
        <v>51</v>
      </c>
      <c r="E23" s="158" t="s">
        <v>52</v>
      </c>
      <c r="F23" s="158" t="s">
        <v>176</v>
      </c>
      <c r="G23" s="158" t="s">
        <v>53</v>
      </c>
      <c r="H23" s="158" t="s">
        <v>5</v>
      </c>
      <c r="I23" s="716" t="s">
        <v>41</v>
      </c>
    </row>
    <row r="24" spans="1:9" x14ac:dyDescent="0.2">
      <c r="A24" s="183"/>
      <c r="B24" s="184"/>
      <c r="C24" s="184"/>
      <c r="D24" s="184"/>
      <c r="E24" s="184"/>
      <c r="F24" s="738"/>
      <c r="G24" s="735"/>
      <c r="H24" s="732"/>
      <c r="I24" s="708">
        <f>G24*H24+F24</f>
        <v>0</v>
      </c>
    </row>
    <row r="25" spans="1:9" x14ac:dyDescent="0.2">
      <c r="A25" s="162"/>
      <c r="B25" s="166"/>
      <c r="C25" s="166"/>
      <c r="D25" s="166"/>
      <c r="E25" s="166"/>
      <c r="F25" s="739"/>
      <c r="G25" s="736"/>
      <c r="H25" s="733"/>
      <c r="I25" s="709">
        <f t="shared" ref="I25:I33" si="1">G25*H25+F25</f>
        <v>0</v>
      </c>
    </row>
    <row r="26" spans="1:9" x14ac:dyDescent="0.2">
      <c r="A26" s="162"/>
      <c r="B26" s="166"/>
      <c r="C26" s="166"/>
      <c r="D26" s="166"/>
      <c r="E26" s="166"/>
      <c r="F26" s="739"/>
      <c r="G26" s="736"/>
      <c r="H26" s="733"/>
      <c r="I26" s="709">
        <f t="shared" si="1"/>
        <v>0</v>
      </c>
    </row>
    <row r="27" spans="1:9" x14ac:dyDescent="0.2">
      <c r="A27" s="162"/>
      <c r="B27" s="166"/>
      <c r="C27" s="166"/>
      <c r="D27" s="166"/>
      <c r="E27" s="166"/>
      <c r="F27" s="739"/>
      <c r="G27" s="736"/>
      <c r="H27" s="733"/>
      <c r="I27" s="709">
        <f t="shared" si="1"/>
        <v>0</v>
      </c>
    </row>
    <row r="28" spans="1:9" x14ac:dyDescent="0.2">
      <c r="A28" s="162"/>
      <c r="B28" s="166"/>
      <c r="C28" s="166"/>
      <c r="D28" s="166"/>
      <c r="E28" s="166"/>
      <c r="F28" s="739"/>
      <c r="G28" s="736"/>
      <c r="H28" s="733"/>
      <c r="I28" s="709">
        <f t="shared" si="1"/>
        <v>0</v>
      </c>
    </row>
    <row r="29" spans="1:9" x14ac:dyDescent="0.2">
      <c r="A29" s="162"/>
      <c r="B29" s="166"/>
      <c r="C29" s="166"/>
      <c r="D29" s="166"/>
      <c r="E29" s="166"/>
      <c r="F29" s="739"/>
      <c r="G29" s="736"/>
      <c r="H29" s="733"/>
      <c r="I29" s="709">
        <f t="shared" si="1"/>
        <v>0</v>
      </c>
    </row>
    <row r="30" spans="1:9" ht="15.75" customHeight="1" x14ac:dyDescent="0.2">
      <c r="A30" s="162"/>
      <c r="B30" s="166"/>
      <c r="C30" s="166"/>
      <c r="D30" s="166"/>
      <c r="E30" s="166"/>
      <c r="F30" s="739"/>
      <c r="G30" s="736"/>
      <c r="H30" s="733"/>
      <c r="I30" s="709">
        <f t="shared" si="1"/>
        <v>0</v>
      </c>
    </row>
    <row r="31" spans="1:9" x14ac:dyDescent="0.2">
      <c r="A31" s="162"/>
      <c r="B31" s="166"/>
      <c r="C31" s="166"/>
      <c r="D31" s="166"/>
      <c r="E31" s="166"/>
      <c r="F31" s="739"/>
      <c r="G31" s="736"/>
      <c r="H31" s="733"/>
      <c r="I31" s="709">
        <f t="shared" si="1"/>
        <v>0</v>
      </c>
    </row>
    <row r="32" spans="1:9" x14ac:dyDescent="0.2">
      <c r="A32" s="162"/>
      <c r="B32" s="166"/>
      <c r="C32" s="166"/>
      <c r="D32" s="166"/>
      <c r="E32" s="166"/>
      <c r="F32" s="739"/>
      <c r="G32" s="736"/>
      <c r="H32" s="733"/>
      <c r="I32" s="709">
        <f t="shared" si="1"/>
        <v>0</v>
      </c>
    </row>
    <row r="33" spans="1:9" ht="15.75" thickBot="1" x14ac:dyDescent="0.25">
      <c r="A33" s="189"/>
      <c r="B33" s="190"/>
      <c r="C33" s="190"/>
      <c r="D33" s="190"/>
      <c r="E33" s="190"/>
      <c r="F33" s="740"/>
      <c r="G33" s="737"/>
      <c r="H33" s="734"/>
      <c r="I33" s="717">
        <f t="shared" si="1"/>
        <v>0</v>
      </c>
    </row>
    <row r="34" spans="1:9" x14ac:dyDescent="0.2">
      <c r="A34" s="255"/>
      <c r="B34" s="256"/>
      <c r="C34" s="256"/>
      <c r="D34" s="256"/>
      <c r="E34" s="256"/>
      <c r="F34" s="256"/>
      <c r="G34" s="256"/>
      <c r="H34" s="257" t="s">
        <v>54</v>
      </c>
      <c r="I34" s="711">
        <f>SUM(I24:I33)</f>
        <v>0</v>
      </c>
    </row>
    <row r="35" spans="1:9" ht="15.75" thickBot="1" x14ac:dyDescent="0.25">
      <c r="A35" s="177"/>
      <c r="B35" s="178"/>
      <c r="C35" s="178"/>
      <c r="D35" s="178"/>
      <c r="E35" s="178"/>
      <c r="F35" s="178"/>
      <c r="G35" s="178"/>
      <c r="H35" s="178" t="s">
        <v>289</v>
      </c>
      <c r="I35" s="712"/>
    </row>
    <row r="36" spans="1:9" ht="15.75" thickTop="1" x14ac:dyDescent="0.2">
      <c r="A36" s="614" t="s">
        <v>564</v>
      </c>
      <c r="B36" s="93"/>
      <c r="C36" s="93"/>
      <c r="D36" s="93"/>
      <c r="E36" s="93"/>
      <c r="F36" s="93"/>
      <c r="G36" s="93"/>
      <c r="H36" s="154"/>
      <c r="I36" s="718"/>
    </row>
    <row r="37" spans="1:9" ht="30" x14ac:dyDescent="0.2">
      <c r="A37" s="156" t="s">
        <v>4</v>
      </c>
      <c r="B37" s="196" t="s">
        <v>38</v>
      </c>
      <c r="C37" s="157" t="s">
        <v>24</v>
      </c>
      <c r="D37" s="158" t="s">
        <v>55</v>
      </c>
      <c r="E37" s="158" t="s">
        <v>56</v>
      </c>
      <c r="F37" s="158"/>
      <c r="G37" s="158" t="s">
        <v>6</v>
      </c>
      <c r="H37" s="158" t="s">
        <v>11</v>
      </c>
      <c r="I37" s="716" t="s">
        <v>41</v>
      </c>
    </row>
    <row r="38" spans="1:9" x14ac:dyDescent="0.2">
      <c r="A38" s="216"/>
      <c r="B38" s="217"/>
      <c r="C38" s="217"/>
      <c r="D38" s="217"/>
      <c r="E38" s="217"/>
      <c r="F38" s="217"/>
      <c r="G38" s="729"/>
      <c r="H38" s="217"/>
      <c r="I38" s="719"/>
    </row>
    <row r="39" spans="1:9" x14ac:dyDescent="0.2">
      <c r="A39" s="218"/>
      <c r="B39" s="219"/>
      <c r="C39" s="219"/>
      <c r="D39" s="219"/>
      <c r="E39" s="219"/>
      <c r="F39" s="219"/>
      <c r="G39" s="730"/>
      <c r="H39" s="219"/>
      <c r="I39" s="720"/>
    </row>
    <row r="40" spans="1:9" x14ac:dyDescent="0.2">
      <c r="A40" s="218"/>
      <c r="B40" s="219"/>
      <c r="C40" s="219"/>
      <c r="D40" s="219"/>
      <c r="E40" s="219"/>
      <c r="F40" s="219"/>
      <c r="G40" s="730"/>
      <c r="H40" s="219"/>
      <c r="I40" s="720"/>
    </row>
    <row r="41" spans="1:9" x14ac:dyDescent="0.2">
      <c r="A41" s="218"/>
      <c r="B41" s="219"/>
      <c r="C41" s="219"/>
      <c r="D41" s="219"/>
      <c r="E41" s="219"/>
      <c r="F41" s="219"/>
      <c r="G41" s="730"/>
      <c r="H41" s="219"/>
      <c r="I41" s="720"/>
    </row>
    <row r="42" spans="1:9" x14ac:dyDescent="0.2">
      <c r="A42" s="218"/>
      <c r="B42" s="219"/>
      <c r="C42" s="219"/>
      <c r="D42" s="219"/>
      <c r="E42" s="219"/>
      <c r="F42" s="219"/>
      <c r="G42" s="730"/>
      <c r="H42" s="219"/>
      <c r="I42" s="720"/>
    </row>
    <row r="43" spans="1:9" x14ac:dyDescent="0.2">
      <c r="A43" s="218"/>
      <c r="B43" s="219"/>
      <c r="C43" s="219"/>
      <c r="D43" s="219"/>
      <c r="E43" s="219"/>
      <c r="F43" s="219"/>
      <c r="G43" s="730"/>
      <c r="H43" s="219"/>
      <c r="I43" s="720"/>
    </row>
    <row r="44" spans="1:9" x14ac:dyDescent="0.2">
      <c r="A44" s="218"/>
      <c r="B44" s="219"/>
      <c r="C44" s="219"/>
      <c r="D44" s="219"/>
      <c r="E44" s="219"/>
      <c r="F44" s="219"/>
      <c r="G44" s="730"/>
      <c r="H44" s="219"/>
      <c r="I44" s="720"/>
    </row>
    <row r="45" spans="1:9" ht="15.75" thickBot="1" x14ac:dyDescent="0.25">
      <c r="A45" s="220"/>
      <c r="B45" s="221"/>
      <c r="C45" s="221"/>
      <c r="D45" s="221"/>
      <c r="E45" s="221"/>
      <c r="F45" s="221"/>
      <c r="G45" s="731"/>
      <c r="H45" s="221"/>
      <c r="I45" s="721"/>
    </row>
    <row r="46" spans="1:9" x14ac:dyDescent="0.2">
      <c r="A46" s="255"/>
      <c r="B46" s="256"/>
      <c r="C46" s="256"/>
      <c r="D46" s="256"/>
      <c r="E46" s="256"/>
      <c r="F46" s="256"/>
      <c r="G46" s="256"/>
      <c r="H46" s="257" t="s">
        <v>57</v>
      </c>
      <c r="I46" s="711">
        <f>SUM(I38:I45)</f>
        <v>0</v>
      </c>
    </row>
    <row r="47" spans="1:9" ht="15.75" thickBot="1" x14ac:dyDescent="0.25">
      <c r="A47" s="145"/>
      <c r="B47" s="96"/>
      <c r="C47" s="96"/>
      <c r="D47" s="96"/>
      <c r="E47" s="96"/>
      <c r="F47" s="96"/>
      <c r="G47" s="96"/>
      <c r="H47" s="178" t="s">
        <v>289</v>
      </c>
      <c r="I47" s="722"/>
    </row>
    <row r="48" spans="1:9" ht="15.75" thickTop="1" x14ac:dyDescent="0.2">
      <c r="A48" s="614" t="s">
        <v>58</v>
      </c>
      <c r="B48" s="93"/>
      <c r="C48" s="93"/>
      <c r="D48" s="93"/>
      <c r="E48" s="93"/>
      <c r="F48" s="93"/>
      <c r="G48" s="93"/>
      <c r="H48" s="154"/>
      <c r="I48" s="718"/>
    </row>
    <row r="49" spans="1:9" ht="30" x14ac:dyDescent="0.2">
      <c r="A49" s="201" t="s">
        <v>4</v>
      </c>
      <c r="B49" s="196" t="s">
        <v>38</v>
      </c>
      <c r="C49" s="157" t="s">
        <v>24</v>
      </c>
      <c r="D49" s="208" t="s">
        <v>44</v>
      </c>
      <c r="E49" s="208" t="s">
        <v>45</v>
      </c>
      <c r="F49" s="208"/>
      <c r="G49" s="158" t="s">
        <v>59</v>
      </c>
      <c r="H49" s="158" t="s">
        <v>60</v>
      </c>
      <c r="I49" s="716" t="s">
        <v>41</v>
      </c>
    </row>
    <row r="50" spans="1:9" x14ac:dyDescent="0.2">
      <c r="A50" s="183"/>
      <c r="B50" s="185"/>
      <c r="C50" s="185"/>
      <c r="D50" s="184"/>
      <c r="E50" s="184"/>
      <c r="F50" s="184"/>
      <c r="G50" s="184"/>
      <c r="H50" s="726"/>
      <c r="I50" s="719"/>
    </row>
    <row r="51" spans="1:9" x14ac:dyDescent="0.2">
      <c r="A51" s="259"/>
      <c r="B51" s="163"/>
      <c r="C51" s="163"/>
      <c r="D51" s="166"/>
      <c r="E51" s="166"/>
      <c r="F51" s="166"/>
      <c r="G51" s="166"/>
      <c r="H51" s="727"/>
      <c r="I51" s="720"/>
    </row>
    <row r="52" spans="1:9" x14ac:dyDescent="0.2">
      <c r="A52" s="258"/>
      <c r="B52" s="163"/>
      <c r="C52" s="163"/>
      <c r="D52" s="166"/>
      <c r="E52" s="166"/>
      <c r="F52" s="166"/>
      <c r="G52" s="166"/>
      <c r="H52" s="727"/>
      <c r="I52" s="720"/>
    </row>
    <row r="53" spans="1:9" x14ac:dyDescent="0.2">
      <c r="A53" s="162"/>
      <c r="B53" s="163"/>
      <c r="C53" s="163"/>
      <c r="D53" s="166"/>
      <c r="E53" s="166"/>
      <c r="F53" s="166"/>
      <c r="G53" s="166"/>
      <c r="H53" s="727"/>
      <c r="I53" s="720"/>
    </row>
    <row r="54" spans="1:9" x14ac:dyDescent="0.2">
      <c r="A54" s="162"/>
      <c r="B54" s="163"/>
      <c r="C54" s="163"/>
      <c r="D54" s="166"/>
      <c r="E54" s="166"/>
      <c r="F54" s="166"/>
      <c r="G54" s="166"/>
      <c r="H54" s="727"/>
      <c r="I54" s="720"/>
    </row>
    <row r="55" spans="1:9" x14ac:dyDescent="0.2">
      <c r="A55" s="162"/>
      <c r="B55" s="163"/>
      <c r="C55" s="163"/>
      <c r="D55" s="166"/>
      <c r="E55" s="166"/>
      <c r="F55" s="166"/>
      <c r="G55" s="166"/>
      <c r="H55" s="727"/>
      <c r="I55" s="720"/>
    </row>
    <row r="56" spans="1:9" ht="15.75" thickBot="1" x14ac:dyDescent="0.25">
      <c r="A56" s="189"/>
      <c r="B56" s="191"/>
      <c r="C56" s="191"/>
      <c r="D56" s="190"/>
      <c r="E56" s="190"/>
      <c r="F56" s="190"/>
      <c r="G56" s="190"/>
      <c r="H56" s="728"/>
      <c r="I56" s="721"/>
    </row>
    <row r="57" spans="1:9" x14ac:dyDescent="0.2">
      <c r="A57" s="255"/>
      <c r="B57" s="256"/>
      <c r="C57" s="256"/>
      <c r="D57" s="256"/>
      <c r="E57" s="256"/>
      <c r="F57" s="256"/>
      <c r="G57" s="256"/>
      <c r="H57" s="257" t="s">
        <v>61</v>
      </c>
      <c r="I57" s="711">
        <f>SUM(I50:I56)</f>
        <v>0</v>
      </c>
    </row>
    <row r="58" spans="1:9" ht="15.75" thickBot="1" x14ac:dyDescent="0.25">
      <c r="A58" s="176"/>
      <c r="B58" s="117"/>
      <c r="C58" s="117"/>
      <c r="D58" s="117"/>
      <c r="E58" s="117"/>
      <c r="F58" s="117"/>
      <c r="G58" s="117"/>
      <c r="H58" s="178" t="s">
        <v>289</v>
      </c>
      <c r="I58" s="712"/>
    </row>
    <row r="59" spans="1:9" ht="16.5" thickTop="1" thickBot="1" x14ac:dyDescent="0.25">
      <c r="A59" s="176"/>
      <c r="B59" s="178"/>
      <c r="C59" s="178"/>
      <c r="D59" s="178"/>
      <c r="E59" s="178"/>
      <c r="F59" s="178"/>
      <c r="G59" s="178"/>
      <c r="H59" s="239"/>
      <c r="I59" s="723"/>
    </row>
    <row r="60" spans="1:9" ht="15.75" thickTop="1" x14ac:dyDescent="0.2">
      <c r="A60" s="174"/>
      <c r="B60" s="175"/>
      <c r="C60" s="175"/>
      <c r="D60" s="175"/>
      <c r="E60" s="175"/>
      <c r="F60" s="175"/>
      <c r="G60" s="175"/>
      <c r="H60" s="370" t="s">
        <v>177</v>
      </c>
      <c r="I60" s="724">
        <f>I34+I46+I57</f>
        <v>0</v>
      </c>
    </row>
    <row r="61" spans="1:9" ht="15.75" thickBot="1" x14ac:dyDescent="0.25">
      <c r="A61" s="177"/>
      <c r="B61" s="178"/>
      <c r="C61" s="178"/>
      <c r="D61" s="178"/>
      <c r="E61" s="178"/>
      <c r="F61" s="178"/>
      <c r="G61" s="178"/>
      <c r="H61" s="179"/>
      <c r="I61" s="725">
        <f>I18+I35+I47+I58</f>
        <v>0</v>
      </c>
    </row>
    <row r="62" spans="1:9" ht="15.75" thickTop="1" x14ac:dyDescent="0.2">
      <c r="I62" s="148"/>
    </row>
    <row r="63" spans="1:9" x14ac:dyDescent="0.2">
      <c r="I63" s="148"/>
    </row>
    <row r="64" spans="1:9" x14ac:dyDescent="0.2">
      <c r="I64" s="148"/>
    </row>
    <row r="65" spans="9:9" x14ac:dyDescent="0.2">
      <c r="I65" s="148"/>
    </row>
    <row r="66" spans="9:9" x14ac:dyDescent="0.2">
      <c r="I66" s="148"/>
    </row>
    <row r="67" spans="9:9" x14ac:dyDescent="0.2">
      <c r="I67" s="148"/>
    </row>
    <row r="68" spans="9:9" x14ac:dyDescent="0.2">
      <c r="I68" s="148"/>
    </row>
    <row r="69" spans="9:9" x14ac:dyDescent="0.2">
      <c r="I69" s="148"/>
    </row>
    <row r="70" spans="9:9" x14ac:dyDescent="0.2">
      <c r="I70" s="148"/>
    </row>
    <row r="71" spans="9:9" x14ac:dyDescent="0.2">
      <c r="I71" s="148"/>
    </row>
    <row r="72" spans="9:9" x14ac:dyDescent="0.2">
      <c r="I72" s="148"/>
    </row>
    <row r="73" spans="9:9" x14ac:dyDescent="0.2">
      <c r="I73" s="148"/>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46" type="noConversion"/>
  <printOptions horizontalCentered="1"/>
  <pageMargins left="0.55118110236220474" right="0.55118110236220474" top="0.82677165354330717" bottom="0.78740157480314965" header="0.51181102362204722" footer="0.51181102362204722"/>
  <pageSetup paperSize="9" scale="65" orientation="portrait" horizontalDpi="4294967293" verticalDpi="20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O65"/>
  <sheetViews>
    <sheetView workbookViewId="0">
      <selection activeCell="J18" sqref="J18"/>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959"/>
      <c r="B1" s="873"/>
      <c r="C1" s="873"/>
      <c r="D1" s="960" t="s">
        <v>450</v>
      </c>
      <c r="E1" s="961"/>
      <c r="F1" s="961"/>
      <c r="G1" s="873"/>
      <c r="H1" s="873"/>
      <c r="I1" s="873"/>
      <c r="J1" s="873"/>
      <c r="K1" s="873"/>
      <c r="L1" s="873"/>
      <c r="M1" s="874" t="s">
        <v>451</v>
      </c>
      <c r="N1" s="962"/>
      <c r="O1" s="874"/>
    </row>
    <row r="2" spans="1:15" x14ac:dyDescent="0.2">
      <c r="A2" s="963"/>
      <c r="B2" s="876"/>
      <c r="C2" s="912"/>
      <c r="D2" s="912" t="s">
        <v>452</v>
      </c>
      <c r="E2" s="912"/>
      <c r="F2" s="912"/>
      <c r="G2" s="912"/>
      <c r="H2" s="912"/>
      <c r="I2" s="912"/>
      <c r="J2" s="912"/>
      <c r="K2" s="912"/>
      <c r="L2" s="912"/>
      <c r="M2" s="912"/>
      <c r="N2" s="876" t="s">
        <v>453</v>
      </c>
      <c r="O2" s="879"/>
    </row>
    <row r="3" spans="1:15" x14ac:dyDescent="0.2">
      <c r="A3" s="963"/>
      <c r="B3" s="876"/>
      <c r="C3" s="912"/>
      <c r="D3" s="912"/>
      <c r="E3" s="912"/>
      <c r="F3" s="912"/>
      <c r="G3" s="912"/>
      <c r="H3" s="912"/>
      <c r="I3" s="912"/>
      <c r="J3" s="912"/>
      <c r="K3" s="912"/>
      <c r="L3" s="912"/>
      <c r="M3" s="912"/>
      <c r="N3" s="912"/>
      <c r="O3" s="879"/>
    </row>
    <row r="4" spans="1:15" x14ac:dyDescent="0.2">
      <c r="A4" s="963"/>
      <c r="B4" s="876"/>
      <c r="C4" s="912"/>
      <c r="D4" s="912"/>
      <c r="E4" s="964" t="s">
        <v>454</v>
      </c>
      <c r="F4" s="912"/>
      <c r="G4" s="912"/>
      <c r="H4" s="912"/>
      <c r="I4" s="965" t="s">
        <v>400</v>
      </c>
      <c r="J4" s="966">
        <v>0</v>
      </c>
      <c r="K4" s="912"/>
      <c r="L4" s="912"/>
      <c r="M4" s="967" t="s">
        <v>455</v>
      </c>
      <c r="N4" s="912"/>
      <c r="O4" s="968"/>
    </row>
    <row r="5" spans="1:15" x14ac:dyDescent="0.2">
      <c r="A5" s="963"/>
      <c r="B5" s="876"/>
      <c r="C5" s="912"/>
      <c r="D5" s="912"/>
      <c r="E5" s="1431" t="s">
        <v>456</v>
      </c>
      <c r="F5" s="1432"/>
      <c r="G5" s="1433">
        <v>0</v>
      </c>
      <c r="H5" s="1434"/>
      <c r="I5" s="912"/>
      <c r="J5" s="912"/>
      <c r="K5" s="912"/>
      <c r="L5" s="912"/>
      <c r="M5" s="967" t="s">
        <v>457</v>
      </c>
      <c r="N5" s="1435"/>
      <c r="O5" s="1436"/>
    </row>
    <row r="6" spans="1:15" x14ac:dyDescent="0.2">
      <c r="A6" s="969" t="s">
        <v>458</v>
      </c>
      <c r="B6" s="876"/>
      <c r="C6" s="970"/>
      <c r="D6" s="885" t="s">
        <v>400</v>
      </c>
      <c r="E6" s="895"/>
      <c r="F6" s="895"/>
      <c r="G6" s="895"/>
      <c r="H6" s="895"/>
      <c r="I6" s="895"/>
      <c r="J6" s="895"/>
      <c r="K6" s="895"/>
      <c r="L6" s="895"/>
      <c r="M6" s="895"/>
      <c r="N6" s="912"/>
      <c r="O6" s="879"/>
    </row>
    <row r="7" spans="1:15" x14ac:dyDescent="0.2">
      <c r="A7" s="969" t="s">
        <v>459</v>
      </c>
      <c r="B7" s="876"/>
      <c r="C7" s="965"/>
      <c r="D7" s="885" t="s">
        <v>400</v>
      </c>
      <c r="E7" s="895"/>
      <c r="F7" s="895"/>
      <c r="G7" s="895"/>
      <c r="H7" s="895"/>
      <c r="I7" s="895"/>
      <c r="J7" s="971"/>
      <c r="K7" s="895"/>
      <c r="L7" s="895"/>
      <c r="M7" s="895"/>
      <c r="N7" s="912"/>
      <c r="O7" s="879"/>
    </row>
    <row r="8" spans="1:15" x14ac:dyDescent="0.2">
      <c r="A8" s="963"/>
      <c r="B8" s="876"/>
      <c r="C8" s="912"/>
      <c r="D8" s="876"/>
      <c r="E8" s="876"/>
      <c r="F8" s="876"/>
      <c r="G8" s="876"/>
      <c r="H8" s="876"/>
      <c r="I8" s="876"/>
      <c r="J8" s="972"/>
      <c r="K8" s="876"/>
      <c r="L8" s="876"/>
      <c r="M8" s="876"/>
      <c r="N8" s="876"/>
      <c r="O8" s="879"/>
    </row>
    <row r="9" spans="1:15" x14ac:dyDescent="0.2">
      <c r="A9" s="969" t="s">
        <v>460</v>
      </c>
      <c r="B9" s="876"/>
      <c r="C9" s="885" t="s">
        <v>461</v>
      </c>
      <c r="D9" s="912"/>
      <c r="E9" s="912"/>
      <c r="F9" s="912"/>
      <c r="G9" s="912"/>
      <c r="H9" s="876"/>
      <c r="I9" s="876"/>
      <c r="J9" s="912"/>
      <c r="K9" s="912"/>
      <c r="L9" s="912"/>
      <c r="M9" s="912"/>
      <c r="N9" s="912"/>
      <c r="O9" s="879"/>
    </row>
    <row r="10" spans="1:15" x14ac:dyDescent="0.2">
      <c r="A10" s="973" t="s">
        <v>462</v>
      </c>
      <c r="B10" s="974"/>
      <c r="C10" s="975"/>
      <c r="D10" s="975"/>
      <c r="E10" s="975"/>
      <c r="F10" s="975"/>
      <c r="G10" s="975"/>
      <c r="H10" s="976" t="s">
        <v>463</v>
      </c>
      <c r="I10" s="977"/>
      <c r="J10" s="978" t="s">
        <v>464</v>
      </c>
      <c r="K10" s="946" t="s">
        <v>465</v>
      </c>
      <c r="L10" s="979"/>
      <c r="M10" s="980"/>
      <c r="N10" s="981" t="s">
        <v>466</v>
      </c>
      <c r="O10" s="982" t="s">
        <v>467</v>
      </c>
    </row>
    <row r="11" spans="1:15" x14ac:dyDescent="0.2">
      <c r="A11" s="983"/>
      <c r="B11" s="984"/>
      <c r="C11" s="985"/>
      <c r="D11" s="986" t="s">
        <v>468</v>
      </c>
      <c r="E11" s="987"/>
      <c r="F11" s="988" t="s">
        <v>469</v>
      </c>
      <c r="G11" s="989"/>
      <c r="H11" s="928" t="s">
        <v>470</v>
      </c>
      <c r="I11" s="876"/>
      <c r="J11" s="990" t="s">
        <v>471</v>
      </c>
      <c r="K11" s="991" t="s">
        <v>472</v>
      </c>
      <c r="L11" s="984" t="s">
        <v>473</v>
      </c>
      <c r="M11" s="978" t="s">
        <v>474</v>
      </c>
      <c r="N11" s="992" t="s">
        <v>475</v>
      </c>
      <c r="O11" s="993" t="s">
        <v>476</v>
      </c>
    </row>
    <row r="12" spans="1:15" x14ac:dyDescent="0.2">
      <c r="A12" s="994"/>
      <c r="B12" s="1437" t="s">
        <v>4</v>
      </c>
      <c r="C12" s="1438"/>
      <c r="D12" s="995" t="s">
        <v>477</v>
      </c>
      <c r="E12" s="996"/>
      <c r="F12" s="997" t="s">
        <v>477</v>
      </c>
      <c r="G12" s="996"/>
      <c r="H12" s="1437" t="s">
        <v>478</v>
      </c>
      <c r="I12" s="1439"/>
      <c r="J12" s="998" t="s">
        <v>479</v>
      </c>
      <c r="K12" s="999" t="s">
        <v>480</v>
      </c>
      <c r="L12" s="997" t="s">
        <v>481</v>
      </c>
      <c r="M12" s="1000" t="s">
        <v>482</v>
      </c>
      <c r="N12" s="998" t="s">
        <v>483</v>
      </c>
      <c r="O12" s="1001" t="s">
        <v>484</v>
      </c>
    </row>
    <row r="13" spans="1:15" x14ac:dyDescent="0.2">
      <c r="A13" s="1002" t="s">
        <v>485</v>
      </c>
      <c r="B13" s="1003"/>
      <c r="C13" s="1004"/>
      <c r="D13" s="1440"/>
      <c r="E13" s="1441"/>
      <c r="F13" s="1003"/>
      <c r="G13" s="1004"/>
      <c r="H13" s="1005"/>
      <c r="I13" s="1006"/>
      <c r="J13" s="1007"/>
      <c r="K13" s="1008"/>
      <c r="L13" s="1009"/>
      <c r="M13" s="1010"/>
      <c r="N13" s="1004"/>
      <c r="O13" s="1011"/>
    </row>
    <row r="14" spans="1:15" x14ac:dyDescent="0.2">
      <c r="A14" s="1012" t="s">
        <v>486</v>
      </c>
      <c r="B14" s="1013"/>
      <c r="C14" s="907"/>
      <c r="D14" s="999"/>
      <c r="E14" s="1014"/>
      <c r="F14" s="1013"/>
      <c r="G14" s="907"/>
      <c r="H14" s="1015"/>
      <c r="I14" s="1016"/>
      <c r="J14" s="1017"/>
      <c r="K14" s="1018"/>
      <c r="L14" s="1018"/>
      <c r="M14" s="1019"/>
      <c r="N14" s="998"/>
      <c r="O14" s="1020"/>
    </row>
    <row r="15" spans="1:15" x14ac:dyDescent="0.2">
      <c r="A15" s="1021"/>
      <c r="B15" s="1022"/>
      <c r="C15" s="876"/>
      <c r="D15" s="992"/>
      <c r="E15" s="882"/>
      <c r="F15" s="1022"/>
      <c r="G15" s="876"/>
      <c r="H15" s="876"/>
      <c r="I15" s="876"/>
      <c r="J15" s="970" t="s">
        <v>382</v>
      </c>
      <c r="K15" s="992" t="s">
        <v>384</v>
      </c>
      <c r="L15" s="970" t="s">
        <v>386</v>
      </c>
      <c r="M15" s="992" t="s">
        <v>388</v>
      </c>
      <c r="N15" s="876"/>
      <c r="O15" s="1023" t="s">
        <v>10</v>
      </c>
    </row>
    <row r="16" spans="1:15" ht="15.75" thickBot="1" x14ac:dyDescent="0.25">
      <c r="A16" s="963" t="s">
        <v>487</v>
      </c>
      <c r="B16" s="1022"/>
      <c r="C16" s="876"/>
      <c r="D16" s="992"/>
      <c r="E16" s="882"/>
      <c r="F16" s="1022"/>
      <c r="G16" s="876"/>
      <c r="H16" s="876"/>
      <c r="I16" s="876"/>
      <c r="J16" s="885" t="s">
        <v>488</v>
      </c>
      <c r="K16" s="876"/>
      <c r="L16" s="899"/>
      <c r="M16" s="885"/>
      <c r="N16" s="876"/>
      <c r="O16" s="1024">
        <f>J13+J14+K13+K14+L13+L14+M13+M14</f>
        <v>0</v>
      </c>
    </row>
    <row r="17" spans="1:15" x14ac:dyDescent="0.2">
      <c r="A17" s="963" t="s">
        <v>489</v>
      </c>
      <c r="B17" s="1022"/>
      <c r="C17" s="876"/>
      <c r="D17" s="992"/>
      <c r="E17" s="1025"/>
      <c r="F17" s="1022"/>
      <c r="G17" s="876"/>
      <c r="H17" s="876"/>
      <c r="I17" s="876"/>
      <c r="J17" s="992"/>
      <c r="K17" s="1026"/>
      <c r="L17" s="1027"/>
      <c r="M17" s="1028"/>
      <c r="N17" s="1029" t="s">
        <v>490</v>
      </c>
      <c r="O17" s="1030" t="s">
        <v>10</v>
      </c>
    </row>
    <row r="18" spans="1:15" ht="15.75" thickBot="1" x14ac:dyDescent="0.25">
      <c r="A18" s="1031" t="s">
        <v>491</v>
      </c>
      <c r="B18" s="1032"/>
      <c r="C18" s="957"/>
      <c r="D18" s="1033"/>
      <c r="E18" s="1034"/>
      <c r="F18" s="1032"/>
      <c r="G18" s="957"/>
      <c r="H18" s="957"/>
      <c r="I18" s="957"/>
      <c r="J18" s="1033"/>
      <c r="K18" s="1035" t="s">
        <v>492</v>
      </c>
      <c r="L18" s="1034"/>
      <c r="M18" s="1033"/>
      <c r="N18" s="1036">
        <v>0</v>
      </c>
      <c r="O18" s="1037"/>
    </row>
    <row r="19" spans="1:15" ht="15.75" thickTop="1" x14ac:dyDescent="0.2">
      <c r="A19" s="963"/>
      <c r="B19" s="1022"/>
      <c r="C19" s="876"/>
      <c r="D19" s="992"/>
      <c r="E19" s="1025"/>
      <c r="F19" s="1022"/>
      <c r="G19" s="876"/>
      <c r="H19" s="876"/>
      <c r="I19" s="876"/>
      <c r="J19" s="992"/>
      <c r="K19" s="1022"/>
      <c r="L19" s="1025"/>
      <c r="M19" s="992"/>
      <c r="N19" s="992"/>
      <c r="O19" s="1038"/>
    </row>
    <row r="20" spans="1:15" x14ac:dyDescent="0.2">
      <c r="A20" s="973" t="s">
        <v>493</v>
      </c>
      <c r="B20" s="975"/>
      <c r="C20" s="974"/>
      <c r="D20" s="975"/>
      <c r="E20" s="975"/>
      <c r="F20" s="975"/>
      <c r="G20" s="975"/>
      <c r="H20" s="975"/>
      <c r="I20" s="975"/>
      <c r="J20" s="975"/>
      <c r="K20" s="975"/>
      <c r="L20" s="975"/>
      <c r="M20" s="975"/>
      <c r="N20" s="975"/>
      <c r="O20" s="1039"/>
    </row>
    <row r="21" spans="1:15" x14ac:dyDescent="0.2">
      <c r="A21" s="1040"/>
      <c r="B21" s="974" t="s">
        <v>494</v>
      </c>
      <c r="C21" s="907"/>
      <c r="D21" s="975"/>
      <c r="E21" s="975"/>
      <c r="F21" s="975"/>
      <c r="G21" s="975"/>
      <c r="H21" s="1041"/>
      <c r="I21" s="974" t="s">
        <v>495</v>
      </c>
      <c r="J21" s="975"/>
      <c r="K21" s="974"/>
      <c r="L21" s="975"/>
      <c r="M21" s="1042" t="s">
        <v>496</v>
      </c>
      <c r="N21" s="946"/>
      <c r="O21" s="1043"/>
    </row>
    <row r="22" spans="1:15" x14ac:dyDescent="0.2">
      <c r="A22" s="1044" t="s">
        <v>497</v>
      </c>
      <c r="B22" s="996"/>
      <c r="C22" s="1045"/>
      <c r="D22" s="1046" t="s">
        <v>498</v>
      </c>
      <c r="E22" s="996"/>
      <c r="F22" s="998"/>
      <c r="G22" s="998"/>
      <c r="H22" s="1047" t="s">
        <v>499</v>
      </c>
      <c r="I22" s="975"/>
      <c r="J22" s="975"/>
      <c r="K22" s="1048" t="s">
        <v>500</v>
      </c>
      <c r="L22" s="975"/>
      <c r="M22" s="1049" t="s">
        <v>501</v>
      </c>
      <c r="N22" s="1050" t="s">
        <v>492</v>
      </c>
      <c r="O22" s="1051"/>
    </row>
    <row r="23" spans="1:15" x14ac:dyDescent="0.2">
      <c r="A23" s="1012" t="s">
        <v>480</v>
      </c>
      <c r="B23" s="1046" t="s">
        <v>4</v>
      </c>
      <c r="C23" s="996"/>
      <c r="D23" s="1046" t="s">
        <v>480</v>
      </c>
      <c r="E23" s="996"/>
      <c r="F23" s="1052" t="s">
        <v>4</v>
      </c>
      <c r="G23" s="998"/>
      <c r="H23" s="1420" t="s">
        <v>480</v>
      </c>
      <c r="I23" s="1421"/>
      <c r="J23" s="1052" t="s">
        <v>4</v>
      </c>
      <c r="K23" s="1052" t="s">
        <v>480</v>
      </c>
      <c r="L23" s="1052" t="s">
        <v>4</v>
      </c>
      <c r="M23" s="1053" t="s">
        <v>480</v>
      </c>
      <c r="N23" s="1054" t="s">
        <v>490</v>
      </c>
      <c r="O23" s="1055" t="s">
        <v>502</v>
      </c>
    </row>
    <row r="24" spans="1:15" x14ac:dyDescent="0.2">
      <c r="A24" s="1056"/>
      <c r="B24" s="1057"/>
      <c r="C24" s="895"/>
      <c r="D24" s="1058"/>
      <c r="E24" s="1059"/>
      <c r="F24" s="1057"/>
      <c r="G24" s="895"/>
      <c r="H24" s="1060"/>
      <c r="I24" s="1061"/>
      <c r="J24" s="1062"/>
      <c r="K24" s="1057"/>
      <c r="L24" s="1062"/>
      <c r="M24" s="1063"/>
      <c r="N24" s="1064"/>
      <c r="O24" s="1065"/>
    </row>
    <row r="25" spans="1:15" x14ac:dyDescent="0.2">
      <c r="A25" s="1056"/>
      <c r="B25" s="1057"/>
      <c r="C25" s="895"/>
      <c r="D25" s="1058"/>
      <c r="E25" s="1059"/>
      <c r="F25" s="1057"/>
      <c r="G25" s="895"/>
      <c r="H25" s="1060"/>
      <c r="I25" s="1061"/>
      <c r="J25" s="1062"/>
      <c r="K25" s="1057"/>
      <c r="L25" s="1062"/>
      <c r="M25" s="1063"/>
      <c r="N25" s="1064"/>
      <c r="O25" s="1065"/>
    </row>
    <row r="26" spans="1:15" x14ac:dyDescent="0.2">
      <c r="A26" s="1066"/>
      <c r="B26" s="1013"/>
      <c r="C26" s="907"/>
      <c r="D26" s="1067"/>
      <c r="E26" s="1068"/>
      <c r="F26" s="1013"/>
      <c r="G26" s="907"/>
      <c r="H26" s="1060"/>
      <c r="I26" s="1016"/>
      <c r="J26" s="1069"/>
      <c r="K26" s="1013"/>
      <c r="L26" s="1069"/>
      <c r="M26" s="1070"/>
      <c r="N26" s="998"/>
      <c r="O26" s="1071"/>
    </row>
    <row r="27" spans="1:15" ht="15.75" thickBot="1" x14ac:dyDescent="0.25">
      <c r="A27" s="1072"/>
      <c r="B27" s="1073"/>
      <c r="C27" s="1073"/>
      <c r="D27" s="1073"/>
      <c r="E27" s="1073"/>
      <c r="F27" s="1073"/>
      <c r="G27" s="1073"/>
      <c r="H27" s="1074"/>
      <c r="I27" s="1073"/>
      <c r="J27" s="1073"/>
      <c r="K27" s="1073"/>
      <c r="L27" s="1075" t="s">
        <v>503</v>
      </c>
      <c r="M27" s="1076"/>
      <c r="N27" s="1077"/>
      <c r="O27" s="1078"/>
    </row>
    <row r="28" spans="1:15" ht="15.75" thickTop="1" x14ac:dyDescent="0.2">
      <c r="A28" s="963"/>
      <c r="B28" s="876"/>
      <c r="C28" s="912"/>
      <c r="D28" s="912"/>
      <c r="E28" s="912"/>
      <c r="F28" s="912"/>
      <c r="G28" s="912"/>
      <c r="H28" s="885"/>
      <c r="I28" s="876"/>
      <c r="J28" s="970"/>
      <c r="K28" s="992"/>
      <c r="L28" s="970"/>
      <c r="M28" s="992"/>
      <c r="N28" s="876"/>
      <c r="O28" s="879"/>
    </row>
    <row r="29" spans="1:15" x14ac:dyDescent="0.2">
      <c r="A29" s="969" t="s">
        <v>504</v>
      </c>
      <c r="B29" s="876"/>
      <c r="C29" s="907"/>
      <c r="D29" s="912"/>
      <c r="E29" s="912"/>
      <c r="F29" s="912"/>
      <c r="G29" s="912"/>
      <c r="H29" s="912"/>
      <c r="I29" s="912"/>
      <c r="J29" s="912"/>
      <c r="K29" s="912"/>
      <c r="L29" s="912"/>
      <c r="M29" s="912"/>
      <c r="N29" s="912"/>
      <c r="O29" s="879"/>
    </row>
    <row r="30" spans="1:15" x14ac:dyDescent="0.2">
      <c r="A30" s="973" t="s">
        <v>505</v>
      </c>
      <c r="B30" s="974"/>
      <c r="C30" s="907"/>
      <c r="D30" s="975"/>
      <c r="E30" s="975"/>
      <c r="F30" s="975"/>
      <c r="G30" s="1079"/>
      <c r="H30" s="876"/>
      <c r="I30" s="912"/>
      <c r="J30" s="1048" t="s">
        <v>506</v>
      </c>
      <c r="K30" s="1080"/>
      <c r="L30" s="975"/>
      <c r="M30" s="975"/>
      <c r="N30" s="975"/>
      <c r="O30" s="1081"/>
    </row>
    <row r="31" spans="1:15" x14ac:dyDescent="0.2">
      <c r="A31" s="1044" t="s">
        <v>507</v>
      </c>
      <c r="B31" s="996"/>
      <c r="C31" s="1082"/>
      <c r="D31" s="964" t="s">
        <v>508</v>
      </c>
      <c r="E31" s="912"/>
      <c r="F31" s="948" t="s">
        <v>509</v>
      </c>
      <c r="G31" s="932"/>
      <c r="H31" s="876"/>
      <c r="I31" s="912"/>
      <c r="J31" s="1048" t="s">
        <v>510</v>
      </c>
      <c r="K31" s="975"/>
      <c r="L31" s="975"/>
      <c r="M31" s="975"/>
      <c r="N31" s="975"/>
      <c r="O31" s="1083" t="s">
        <v>511</v>
      </c>
    </row>
    <row r="32" spans="1:15" x14ac:dyDescent="0.2">
      <c r="A32" s="1012" t="s">
        <v>490</v>
      </c>
      <c r="B32" s="1084" t="s">
        <v>512</v>
      </c>
      <c r="C32" s="1085"/>
      <c r="D32" s="1086" t="s">
        <v>5</v>
      </c>
      <c r="E32" s="996"/>
      <c r="F32" s="1087" t="s">
        <v>513</v>
      </c>
      <c r="G32" s="1016"/>
      <c r="H32" s="992"/>
      <c r="I32" s="912"/>
      <c r="J32" s="1087" t="s">
        <v>514</v>
      </c>
      <c r="K32" s="907"/>
      <c r="L32" s="1088"/>
      <c r="M32" s="1089"/>
      <c r="N32" s="1089"/>
      <c r="O32" s="1090"/>
    </row>
    <row r="33" spans="1:15" x14ac:dyDescent="0.2">
      <c r="A33" s="1091">
        <v>0</v>
      </c>
      <c r="B33" s="1092"/>
      <c r="C33" s="1093"/>
      <c r="D33" s="1094"/>
      <c r="E33" s="1095" t="s">
        <v>515</v>
      </c>
      <c r="F33" s="1096">
        <f>A33*D33</f>
        <v>0</v>
      </c>
      <c r="G33" s="1006"/>
      <c r="H33" s="992"/>
      <c r="I33" s="912"/>
      <c r="J33" s="978" t="s">
        <v>7</v>
      </c>
      <c r="K33" s="978" t="s">
        <v>7</v>
      </c>
      <c r="L33" s="978" t="s">
        <v>516</v>
      </c>
      <c r="M33" s="1097" t="s">
        <v>7</v>
      </c>
      <c r="N33" s="1097" t="s">
        <v>517</v>
      </c>
      <c r="O33" s="903" t="s">
        <v>518</v>
      </c>
    </row>
    <row r="34" spans="1:15" x14ac:dyDescent="0.2">
      <c r="A34" s="1098">
        <v>0</v>
      </c>
      <c r="B34" s="1099" t="s">
        <v>519</v>
      </c>
      <c r="C34" s="1100"/>
      <c r="D34" s="1101"/>
      <c r="E34" s="1102" t="s">
        <v>515</v>
      </c>
      <c r="F34" s="1103">
        <f>A34*D34</f>
        <v>0</v>
      </c>
      <c r="G34" s="1061"/>
      <c r="H34" s="876"/>
      <c r="I34" s="912"/>
      <c r="J34" s="1000" t="s">
        <v>520</v>
      </c>
      <c r="K34" s="1000" t="s">
        <v>521</v>
      </c>
      <c r="L34" s="1000" t="s">
        <v>522</v>
      </c>
      <c r="M34" s="1054" t="s">
        <v>502</v>
      </c>
      <c r="N34" s="1054" t="s">
        <v>5</v>
      </c>
      <c r="O34" s="1104" t="s">
        <v>513</v>
      </c>
    </row>
    <row r="35" spans="1:15" x14ac:dyDescent="0.2">
      <c r="A35" s="1105"/>
      <c r="B35" s="1106">
        <v>0</v>
      </c>
      <c r="C35" s="1107" t="s">
        <v>523</v>
      </c>
      <c r="D35" s="1108"/>
      <c r="E35" s="1109" t="s">
        <v>524</v>
      </c>
      <c r="F35" s="1110">
        <f>B35*D35</f>
        <v>0</v>
      </c>
      <c r="G35" s="1107"/>
      <c r="H35" s="876"/>
      <c r="I35" s="912"/>
      <c r="J35" s="1111"/>
      <c r="K35" s="1112"/>
      <c r="L35" s="1113"/>
      <c r="M35" s="1114"/>
      <c r="N35" s="1115"/>
      <c r="O35" s="1116"/>
    </row>
    <row r="36" spans="1:15" x14ac:dyDescent="0.2">
      <c r="A36" s="1117" t="s">
        <v>519</v>
      </c>
      <c r="B36" s="1118">
        <v>0</v>
      </c>
      <c r="C36" s="907" t="s">
        <v>523</v>
      </c>
      <c r="D36" s="1119"/>
      <c r="E36" s="1120" t="s">
        <v>524</v>
      </c>
      <c r="F36" s="1121">
        <f>B36*D36</f>
        <v>0</v>
      </c>
      <c r="G36" s="1016"/>
      <c r="H36" s="876"/>
      <c r="I36" s="912"/>
      <c r="J36" s="1017">
        <f>M27</f>
        <v>0</v>
      </c>
      <c r="K36" s="1122" t="s">
        <v>525</v>
      </c>
      <c r="L36" s="1017"/>
      <c r="M36" s="1019">
        <f>J36-L36</f>
        <v>0</v>
      </c>
      <c r="N36" s="1123"/>
      <c r="O36" s="1124">
        <f>M36*N36</f>
        <v>0</v>
      </c>
    </row>
    <row r="37" spans="1:15" ht="15.75" thickBot="1" x14ac:dyDescent="0.25">
      <c r="A37" s="1125"/>
      <c r="B37" s="1126"/>
      <c r="C37" s="1126"/>
      <c r="D37" s="1127" t="s">
        <v>526</v>
      </c>
      <c r="E37" s="1128"/>
      <c r="F37" s="1129">
        <f>SUM(F33:F36)</f>
        <v>0</v>
      </c>
      <c r="G37" s="1130"/>
      <c r="H37" s="957"/>
      <c r="I37" s="957"/>
      <c r="J37" s="1131"/>
      <c r="K37" s="1126"/>
      <c r="L37" s="1126"/>
      <c r="M37" s="1127" t="s">
        <v>527</v>
      </c>
      <c r="N37" s="957"/>
      <c r="O37" s="1132">
        <f>SUM(O35:O36)</f>
        <v>0</v>
      </c>
    </row>
    <row r="38" spans="1:15" ht="15.75" thickTop="1" x14ac:dyDescent="0.2">
      <c r="A38" s="963"/>
      <c r="B38" s="876"/>
      <c r="C38" s="912"/>
      <c r="D38" s="885"/>
      <c r="E38" s="876"/>
      <c r="F38" s="936"/>
      <c r="G38" s="876"/>
      <c r="H38" s="912"/>
      <c r="I38" s="912"/>
      <c r="J38" s="912"/>
      <c r="K38" s="912"/>
      <c r="L38" s="912"/>
      <c r="M38" s="912"/>
      <c r="N38" s="912"/>
      <c r="O38" s="879"/>
    </row>
    <row r="39" spans="1:15" x14ac:dyDescent="0.2">
      <c r="A39" s="969" t="s">
        <v>528</v>
      </c>
      <c r="B39" s="885"/>
      <c r="C39" s="907"/>
      <c r="D39" s="912"/>
      <c r="E39" s="912"/>
      <c r="F39" s="904"/>
      <c r="G39" s="912"/>
      <c r="H39" s="912"/>
      <c r="I39" s="912"/>
      <c r="J39" s="912"/>
      <c r="K39" s="907"/>
      <c r="L39" s="912"/>
      <c r="M39" s="912"/>
      <c r="N39" s="912"/>
      <c r="O39" s="879"/>
    </row>
    <row r="40" spans="1:15" x14ac:dyDescent="0.2">
      <c r="A40" s="1133" t="s">
        <v>44</v>
      </c>
      <c r="B40" s="1134" t="s">
        <v>529</v>
      </c>
      <c r="C40" s="947"/>
      <c r="D40" s="986" t="s">
        <v>530</v>
      </c>
      <c r="E40" s="985"/>
      <c r="F40" s="976"/>
      <c r="G40" s="1135"/>
      <c r="H40" s="1134"/>
      <c r="I40" s="1135"/>
      <c r="J40" s="1136" t="s">
        <v>51</v>
      </c>
      <c r="K40" s="1137" t="s">
        <v>531</v>
      </c>
      <c r="L40" s="1136" t="s">
        <v>5</v>
      </c>
      <c r="M40" s="1422" t="s">
        <v>176</v>
      </c>
      <c r="N40" s="1423"/>
      <c r="O40" s="1138" t="s">
        <v>8</v>
      </c>
    </row>
    <row r="41" spans="1:15" x14ac:dyDescent="0.2">
      <c r="A41" s="1012" t="s">
        <v>45</v>
      </c>
      <c r="B41" s="1046" t="s">
        <v>532</v>
      </c>
      <c r="C41" s="996"/>
      <c r="D41" s="1046" t="s">
        <v>532</v>
      </c>
      <c r="E41" s="996"/>
      <c r="F41" s="1046" t="s">
        <v>533</v>
      </c>
      <c r="G41" s="996"/>
      <c r="H41" s="1139" t="s">
        <v>7</v>
      </c>
      <c r="I41" s="1086" t="s">
        <v>511</v>
      </c>
      <c r="J41" s="1052" t="s">
        <v>14</v>
      </c>
      <c r="K41" s="1046" t="s">
        <v>534</v>
      </c>
      <c r="L41" s="1052" t="s">
        <v>535</v>
      </c>
      <c r="M41" s="1052" t="s">
        <v>282</v>
      </c>
      <c r="N41" s="1052" t="s">
        <v>536</v>
      </c>
      <c r="O41" s="1104" t="s">
        <v>537</v>
      </c>
    </row>
    <row r="42" spans="1:15" x14ac:dyDescent="0.2">
      <c r="A42" s="1140" t="s">
        <v>538</v>
      </c>
      <c r="B42" s="946"/>
      <c r="C42" s="947"/>
      <c r="D42" s="946"/>
      <c r="E42" s="947"/>
      <c r="F42" s="946"/>
      <c r="G42" s="947"/>
      <c r="H42" s="1141"/>
      <c r="I42" s="947"/>
      <c r="J42" s="991"/>
      <c r="K42" s="991"/>
      <c r="L42" s="1142"/>
      <c r="M42" s="1143"/>
      <c r="N42" s="946"/>
      <c r="O42" s="1144"/>
    </row>
    <row r="43" spans="1:15" x14ac:dyDescent="0.2">
      <c r="A43" s="1145" t="s">
        <v>539</v>
      </c>
      <c r="B43" s="1146"/>
      <c r="C43" s="895" t="s">
        <v>511</v>
      </c>
      <c r="D43" s="1146"/>
      <c r="E43" s="895" t="s">
        <v>511</v>
      </c>
      <c r="F43" s="1146"/>
      <c r="G43" s="895" t="s">
        <v>511</v>
      </c>
      <c r="H43" s="1147">
        <f>B43+D43+F43</f>
        <v>0</v>
      </c>
      <c r="I43" s="895" t="s">
        <v>511</v>
      </c>
      <c r="J43" s="1058" t="s">
        <v>540</v>
      </c>
      <c r="K43" s="1058"/>
      <c r="L43" s="1148"/>
      <c r="M43" s="1149">
        <v>0.14000000000000001</v>
      </c>
      <c r="N43" s="1150"/>
      <c r="O43" s="1151">
        <f>H43*L43/100+N43/(1+M43)</f>
        <v>0</v>
      </c>
    </row>
    <row r="44" spans="1:15" x14ac:dyDescent="0.2">
      <c r="A44" s="1152"/>
      <c r="B44" s="1015"/>
      <c r="C44" s="907"/>
      <c r="D44" s="1015"/>
      <c r="E44" s="907"/>
      <c r="F44" s="1015"/>
      <c r="G44" s="907"/>
      <c r="H44" s="1153"/>
      <c r="I44" s="907"/>
      <c r="J44" s="999" t="s">
        <v>541</v>
      </c>
      <c r="K44" s="999"/>
      <c r="L44" s="1154"/>
      <c r="M44" s="1155"/>
      <c r="N44" s="1156">
        <f>N43/1.14</f>
        <v>0</v>
      </c>
      <c r="O44" s="1157"/>
    </row>
    <row r="45" spans="1:15" ht="15.75" thickBot="1" x14ac:dyDescent="0.25">
      <c r="A45" s="1125"/>
      <c r="B45" s="1126"/>
      <c r="C45" s="1126"/>
      <c r="D45" s="1126"/>
      <c r="E45" s="1126"/>
      <c r="F45" s="1126"/>
      <c r="G45" s="1126"/>
      <c r="H45" s="1158"/>
      <c r="I45" s="1126"/>
      <c r="J45" s="1126"/>
      <c r="K45" s="1159"/>
      <c r="L45" s="1073"/>
      <c r="M45" s="1127" t="s">
        <v>542</v>
      </c>
      <c r="N45" s="1128"/>
      <c r="O45" s="1160">
        <f>SUM(O42:O44)</f>
        <v>0</v>
      </c>
    </row>
    <row r="46" spans="1:15" ht="15.75" thickTop="1" x14ac:dyDescent="0.2">
      <c r="A46" s="963"/>
      <c r="B46" s="876"/>
      <c r="C46" s="876"/>
      <c r="D46" s="876"/>
      <c r="E46" s="876"/>
      <c r="F46" s="876"/>
      <c r="G46" s="876"/>
      <c r="H46" s="876"/>
      <c r="I46" s="876"/>
      <c r="J46" s="876"/>
      <c r="K46" s="876"/>
      <c r="L46" s="876"/>
      <c r="M46" s="876"/>
      <c r="N46" s="876"/>
      <c r="O46" s="879"/>
    </row>
    <row r="47" spans="1:15" ht="15.75" thickBot="1" x14ac:dyDescent="0.25">
      <c r="A47" s="1161" t="s">
        <v>543</v>
      </c>
      <c r="B47" s="1162"/>
      <c r="C47" s="1163"/>
      <c r="D47" s="1163"/>
      <c r="E47" s="1163"/>
      <c r="F47" s="1163"/>
      <c r="G47" s="1163"/>
      <c r="H47" s="1163"/>
      <c r="I47" s="1163"/>
      <c r="J47" s="1163"/>
      <c r="K47" s="1163"/>
      <c r="L47" s="1163"/>
      <c r="M47" s="1163"/>
      <c r="N47" s="957"/>
      <c r="O47" s="879"/>
    </row>
    <row r="48" spans="1:15" ht="16.5" thickTop="1" thickBot="1" x14ac:dyDescent="0.25">
      <c r="A48" s="1164" t="s">
        <v>4</v>
      </c>
      <c r="B48" s="1165"/>
      <c r="C48" s="1165"/>
      <c r="D48" s="1424" t="s">
        <v>544</v>
      </c>
      <c r="E48" s="1425"/>
      <c r="F48" s="1426"/>
      <c r="G48" s="1166"/>
      <c r="H48" s="1167" t="s">
        <v>545</v>
      </c>
      <c r="I48" s="1166"/>
      <c r="J48" s="1168"/>
      <c r="K48" s="1169"/>
      <c r="L48" s="1424" t="s">
        <v>59</v>
      </c>
      <c r="M48" s="1427"/>
      <c r="N48" s="1428"/>
      <c r="O48" s="1170" t="s">
        <v>8</v>
      </c>
    </row>
    <row r="49" spans="1:15" x14ac:dyDescent="0.2">
      <c r="A49" s="1171"/>
      <c r="B49" s="1172"/>
      <c r="C49" s="1172"/>
      <c r="D49" s="1173" t="s">
        <v>546</v>
      </c>
      <c r="E49" s="1172"/>
      <c r="F49" s="1174"/>
      <c r="G49" s="1175"/>
      <c r="H49" s="1176"/>
      <c r="I49" s="1176"/>
      <c r="J49" s="1176"/>
      <c r="K49" s="1177"/>
      <c r="L49" s="1175"/>
      <c r="M49" s="1178"/>
      <c r="N49" s="1179"/>
      <c r="O49" s="1180">
        <v>0</v>
      </c>
    </row>
    <row r="50" spans="1:15" ht="15.75" thickBot="1" x14ac:dyDescent="0.25">
      <c r="A50" s="1181"/>
      <c r="B50" s="1182"/>
      <c r="C50" s="1163"/>
      <c r="D50" s="1183"/>
      <c r="E50" s="1163"/>
      <c r="F50" s="1184"/>
      <c r="G50" s="1183"/>
      <c r="H50" s="1163"/>
      <c r="I50" s="1163"/>
      <c r="J50" s="1163"/>
      <c r="K50" s="1184"/>
      <c r="L50" s="1185"/>
      <c r="M50" s="1128"/>
      <c r="N50" s="1130"/>
      <c r="O50" s="1186"/>
    </row>
    <row r="51" spans="1:15" ht="15.75" thickTop="1" x14ac:dyDescent="0.2">
      <c r="A51" s="963"/>
      <c r="B51" s="876"/>
      <c r="C51" s="876"/>
      <c r="D51" s="876"/>
      <c r="E51" s="876"/>
      <c r="F51" s="876"/>
      <c r="G51" s="876"/>
      <c r="H51" s="876"/>
      <c r="I51" s="876"/>
      <c r="J51" s="876"/>
      <c r="K51" s="876"/>
      <c r="L51" s="876"/>
      <c r="M51" s="876"/>
      <c r="N51" s="876"/>
      <c r="O51" s="879"/>
    </row>
    <row r="52" spans="1:15" x14ac:dyDescent="0.2">
      <c r="A52" s="1187" t="s">
        <v>547</v>
      </c>
      <c r="B52" s="907"/>
      <c r="C52" s="907"/>
      <c r="D52" s="907"/>
      <c r="E52" s="907"/>
      <c r="F52" s="907"/>
      <c r="G52" s="907"/>
      <c r="H52" s="907"/>
      <c r="I52" s="907"/>
      <c r="J52" s="907"/>
      <c r="K52" s="907"/>
      <c r="L52" s="907"/>
      <c r="M52" s="907"/>
      <c r="N52" s="907"/>
      <c r="O52" s="901"/>
    </row>
    <row r="53" spans="1:15" x14ac:dyDescent="0.2">
      <c r="A53" s="1044" t="s">
        <v>4</v>
      </c>
      <c r="B53" s="1086"/>
      <c r="C53" s="996"/>
      <c r="D53" s="1015"/>
      <c r="E53" s="1088" t="s">
        <v>548</v>
      </c>
      <c r="F53" s="907"/>
      <c r="G53" s="907"/>
      <c r="H53" s="907"/>
      <c r="I53" s="907"/>
      <c r="J53" s="1015"/>
      <c r="K53" s="1088" t="s">
        <v>59</v>
      </c>
      <c r="L53" s="907"/>
      <c r="M53" s="907"/>
      <c r="N53" s="1188" t="s">
        <v>7</v>
      </c>
      <c r="O53" s="1104" t="s">
        <v>8</v>
      </c>
    </row>
    <row r="54" spans="1:15" x14ac:dyDescent="0.2">
      <c r="A54" s="963"/>
      <c r="B54" s="912"/>
      <c r="C54" s="912"/>
      <c r="D54" s="928"/>
      <c r="E54" s="912"/>
      <c r="F54" s="912"/>
      <c r="G54" s="1189"/>
      <c r="H54" s="912"/>
      <c r="I54" s="912"/>
      <c r="J54" s="928"/>
      <c r="K54" s="912"/>
      <c r="L54" s="912"/>
      <c r="M54" s="912"/>
      <c r="N54" s="1155"/>
      <c r="O54" s="909"/>
    </row>
    <row r="55" spans="1:15" x14ac:dyDescent="0.2">
      <c r="A55" s="1190"/>
      <c r="B55" s="996"/>
      <c r="C55" s="996"/>
      <c r="D55" s="995"/>
      <c r="E55" s="1045"/>
      <c r="F55" s="1045"/>
      <c r="G55" s="1045"/>
      <c r="H55" s="1045"/>
      <c r="I55" s="1045"/>
      <c r="J55" s="999"/>
      <c r="K55" s="1045"/>
      <c r="L55" s="907"/>
      <c r="M55" s="907"/>
      <c r="N55" s="1054">
        <v>4</v>
      </c>
      <c r="O55" s="1191">
        <v>0</v>
      </c>
    </row>
    <row r="56" spans="1:15" x14ac:dyDescent="0.2">
      <c r="A56" s="1192" t="s">
        <v>549</v>
      </c>
      <c r="B56" s="1193"/>
      <c r="C56" s="907"/>
      <c r="D56" s="928"/>
      <c r="E56" s="1194"/>
      <c r="F56" s="1194"/>
      <c r="G56" s="989"/>
      <c r="H56" s="989"/>
      <c r="I56" s="989"/>
      <c r="J56" s="946"/>
      <c r="K56" s="989"/>
      <c r="L56" s="989"/>
      <c r="M56" s="947"/>
      <c r="N56" s="1143"/>
      <c r="O56" s="1138" t="s">
        <v>550</v>
      </c>
    </row>
    <row r="57" spans="1:15" x14ac:dyDescent="0.2">
      <c r="A57" s="1012" t="s">
        <v>551</v>
      </c>
      <c r="B57" s="1046" t="s">
        <v>486</v>
      </c>
      <c r="C57" s="996"/>
      <c r="D57" s="1046" t="s">
        <v>494</v>
      </c>
      <c r="E57" s="996"/>
      <c r="F57" s="996"/>
      <c r="G57" s="996"/>
      <c r="H57" s="996"/>
      <c r="I57" s="996"/>
      <c r="J57" s="1087" t="s">
        <v>552</v>
      </c>
      <c r="K57" s="1195"/>
      <c r="L57" s="1195"/>
      <c r="M57" s="1195"/>
      <c r="N57" s="1054" t="s">
        <v>7</v>
      </c>
      <c r="O57" s="1104" t="s">
        <v>553</v>
      </c>
    </row>
    <row r="58" spans="1:15" x14ac:dyDescent="0.2">
      <c r="A58" s="1098"/>
      <c r="B58" s="1196"/>
      <c r="C58" s="1197"/>
      <c r="D58" s="1146"/>
      <c r="E58" s="895"/>
      <c r="F58" s="895"/>
      <c r="G58" s="895"/>
      <c r="H58" s="895"/>
      <c r="I58" s="895"/>
      <c r="J58" s="1146"/>
      <c r="K58" s="895"/>
      <c r="L58" s="895"/>
      <c r="M58" s="895"/>
      <c r="N58" s="1198" t="s">
        <v>554</v>
      </c>
      <c r="O58" s="1199">
        <v>0</v>
      </c>
    </row>
    <row r="59" spans="1:15" x14ac:dyDescent="0.2">
      <c r="A59" s="1200"/>
      <c r="B59" s="997"/>
      <c r="C59" s="996"/>
      <c r="D59" s="1201" t="s">
        <v>555</v>
      </c>
      <c r="E59" s="1202" t="s">
        <v>556</v>
      </c>
      <c r="F59" s="1045"/>
      <c r="G59" s="1045"/>
      <c r="H59" s="1045"/>
      <c r="I59" s="1045"/>
      <c r="J59" s="995" t="s">
        <v>557</v>
      </c>
      <c r="K59" s="1045"/>
      <c r="L59" s="1045"/>
      <c r="M59" s="1045"/>
      <c r="N59" s="1000" t="s">
        <v>558</v>
      </c>
      <c r="O59" s="1203">
        <v>0</v>
      </c>
    </row>
    <row r="60" spans="1:15" x14ac:dyDescent="0.2">
      <c r="A60" s="1204"/>
      <c r="B60" s="1205"/>
      <c r="C60" s="1206"/>
      <c r="D60" s="1206"/>
      <c r="E60" s="1206"/>
      <c r="F60" s="1206"/>
      <c r="G60" s="1206"/>
      <c r="H60" s="1206"/>
      <c r="I60" s="1206"/>
      <c r="J60" s="1207" t="s">
        <v>559</v>
      </c>
      <c r="K60" s="975"/>
      <c r="L60" s="975"/>
      <c r="M60" s="975"/>
      <c r="N60" s="1188" t="s">
        <v>558</v>
      </c>
      <c r="O60" s="1208">
        <f>O59</f>
        <v>0</v>
      </c>
    </row>
    <row r="61" spans="1:15" ht="15.75" thickBot="1" x14ac:dyDescent="0.25">
      <c r="A61" s="1125"/>
      <c r="B61" s="1126"/>
      <c r="C61" s="1126"/>
      <c r="D61" s="1126"/>
      <c r="E61" s="1126"/>
      <c r="F61" s="1126"/>
      <c r="G61" s="1126"/>
      <c r="H61" s="1126"/>
      <c r="I61" s="1209"/>
      <c r="J61" s="1210" t="s">
        <v>560</v>
      </c>
      <c r="K61" s="957"/>
      <c r="L61" s="957"/>
      <c r="M61" s="957"/>
      <c r="N61" s="957"/>
      <c r="O61" s="1211">
        <f>O58+O55+O45+O37+F37</f>
        <v>0</v>
      </c>
    </row>
    <row r="62" spans="1:15" ht="15.75" thickTop="1" x14ac:dyDescent="0.2"/>
    <row r="63" spans="1:15" ht="15" customHeight="1" x14ac:dyDescent="0.2">
      <c r="A63" s="1212" t="s">
        <v>561</v>
      </c>
      <c r="B63" s="1429" t="s">
        <v>562</v>
      </c>
      <c r="C63" s="1430"/>
      <c r="D63" s="1430"/>
      <c r="E63" s="1430"/>
      <c r="F63" s="1430"/>
      <c r="G63" s="1430"/>
      <c r="H63" s="1430"/>
      <c r="I63" s="1430"/>
      <c r="J63" s="1430"/>
      <c r="K63" s="1430"/>
      <c r="L63" s="1430"/>
      <c r="M63" s="1430"/>
      <c r="N63" s="1430"/>
      <c r="O63" s="1430"/>
    </row>
    <row r="64" spans="1:15" x14ac:dyDescent="0.2">
      <c r="A64" s="1213"/>
      <c r="B64" s="1214"/>
      <c r="J64" s="1215"/>
    </row>
    <row r="65" spans="1:15" ht="51" customHeight="1" x14ac:dyDescent="0.2">
      <c r="A65" s="1213"/>
      <c r="B65" s="1429" t="s">
        <v>563</v>
      </c>
      <c r="C65" s="1430"/>
      <c r="D65" s="1430"/>
      <c r="E65" s="1430"/>
      <c r="F65" s="1430"/>
      <c r="G65" s="1430"/>
      <c r="H65" s="1430"/>
      <c r="I65" s="1430"/>
      <c r="J65" s="1430"/>
      <c r="K65" s="1430"/>
      <c r="L65" s="1430"/>
      <c r="M65" s="1430"/>
      <c r="N65" s="1430"/>
      <c r="O65" s="1430"/>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Notes</vt:lpstr>
      <vt:lpstr>Input Data</vt:lpstr>
      <vt:lpstr>Worked Example</vt:lpstr>
      <vt:lpstr>Stuct Eng Build Tax Invoice</vt:lpstr>
      <vt:lpstr>Scales</vt:lpstr>
      <vt:lpstr>Previous Payments</vt:lpstr>
      <vt:lpstr>Time Based</vt:lpstr>
      <vt:lpstr>Travelling &amp; Subsistence</vt:lpstr>
      <vt:lpstr>Trip Sheet</vt:lpstr>
      <vt:lpstr>Typing, Duplicating, &amp; Printing</vt:lpstr>
      <vt:lpstr>Site staff &amp; Other</vt:lpstr>
      <vt:lpstr>Non Taxable</vt:lpstr>
      <vt:lpstr>Summary A3</vt:lpstr>
      <vt:lpstr>'Input Data'!Print_Area</vt:lpstr>
      <vt:lpstr>Notes!Print_Area</vt:lpstr>
      <vt:lpstr>'Site staff &amp; Other'!Print_Area</vt:lpstr>
      <vt:lpstr>'Stuct Eng Build Tax Invoice'!Print_Area</vt:lpstr>
      <vt:lpstr>'Time Based'!Print_Area</vt:lpstr>
      <vt:lpstr>'Travelling &amp; Subsistence'!Print_Area</vt:lpstr>
      <vt:lpstr>'Typing, Duplicating, &amp; Printing'!Print_Area</vt:lpstr>
      <vt:lpstr>'Worked Example'!Print_Area</vt:lpstr>
      <vt:lpstr>'Input Data'!Print_Titles</vt:lpstr>
      <vt:lpstr>'Stuct Eng Build Tax Invoice'!Print_Titles</vt:lpstr>
      <vt:lpstr>'Worked Example'!Print_Titles</vt:lpstr>
      <vt:lpstr>SCALE_2010B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2011-05-17T02:57:04Z</cp:lastPrinted>
  <dcterms:created xsi:type="dcterms:W3CDTF">2000-04-06T11:32:49Z</dcterms:created>
  <dcterms:modified xsi:type="dcterms:W3CDTF">2012-11-01T07:15:26Z</dcterms:modified>
</cp:coreProperties>
</file>